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catice\Desktop\W 2016\Formation_J1J2\magistère_cylce3\MCC6\"/>
    </mc:Choice>
  </mc:AlternateContent>
  <bookViews>
    <workbookView xWindow="0" yWindow="0" windowWidth="23040" windowHeight="9876" tabRatio="500"/>
  </bookViews>
  <sheets>
    <sheet name="Tableau de bord" sheetId="1" r:id="rId1"/>
    <sheet name="Thématiques" sheetId="3" r:id="rId2"/>
    <sheet name="Compétences S4C" sheetId="4" r:id="rId3"/>
  </sheets>
  <definedNames>
    <definedName name="_xlnm._FilterDatabase" localSheetId="0" hidden="1">'Tableau de bord'!$G$3:$G$16</definedName>
  </definedNames>
  <calcPr calcId="162913"/>
</workbook>
</file>

<file path=xl/calcChain.xml><?xml version="1.0" encoding="utf-8"?>
<calcChain xmlns="http://schemas.openxmlformats.org/spreadsheetml/2006/main">
  <c r="H10" i="1" l="1"/>
  <c r="I10" i="1"/>
  <c r="J10" i="1"/>
  <c r="K10" i="1"/>
  <c r="L10" i="1"/>
  <c r="M10" i="1"/>
  <c r="N10" i="1"/>
  <c r="O10" i="1"/>
  <c r="P10" i="1"/>
  <c r="Q10" i="1"/>
  <c r="H11" i="1"/>
  <c r="I11" i="1"/>
  <c r="J11" i="1"/>
  <c r="K11" i="1"/>
  <c r="L11" i="1"/>
  <c r="M11" i="1"/>
  <c r="N11" i="1"/>
  <c r="O11" i="1"/>
  <c r="P11" i="1"/>
  <c r="Q11" i="1"/>
  <c r="H12" i="1"/>
  <c r="I12" i="1"/>
  <c r="J12" i="1"/>
  <c r="K12" i="1"/>
  <c r="L12" i="1"/>
  <c r="M12" i="1"/>
  <c r="N12" i="1"/>
  <c r="O12" i="1"/>
  <c r="P12" i="1"/>
  <c r="Q12" i="1"/>
  <c r="H13" i="1"/>
  <c r="I13" i="1"/>
  <c r="J13" i="1"/>
  <c r="K13" i="1"/>
  <c r="L13" i="1"/>
  <c r="M13" i="1"/>
  <c r="N13" i="1"/>
  <c r="O13" i="1"/>
  <c r="P13" i="1"/>
  <c r="Q13" i="1"/>
  <c r="H14" i="1"/>
  <c r="I14" i="1"/>
  <c r="J14" i="1"/>
  <c r="K14" i="1"/>
  <c r="L14" i="1"/>
  <c r="M14" i="1"/>
  <c r="N14" i="1"/>
  <c r="O14" i="1"/>
  <c r="P14" i="1"/>
  <c r="Q14" i="1"/>
  <c r="H15" i="1"/>
  <c r="I15" i="1"/>
  <c r="J15" i="1"/>
  <c r="K15" i="1"/>
  <c r="L15" i="1"/>
  <c r="M15" i="1"/>
  <c r="N15" i="1"/>
  <c r="O15" i="1"/>
  <c r="P15" i="1"/>
  <c r="Q15" i="1"/>
  <c r="H16" i="1"/>
  <c r="I16" i="1"/>
  <c r="J16" i="1"/>
  <c r="K16" i="1"/>
  <c r="L16" i="1"/>
  <c r="M16" i="1"/>
  <c r="N16" i="1"/>
  <c r="O16" i="1"/>
  <c r="P16" i="1"/>
  <c r="Q16" i="1"/>
  <c r="H17" i="1"/>
  <c r="I17" i="1"/>
  <c r="J17" i="1"/>
  <c r="K17" i="1"/>
  <c r="L17" i="1"/>
  <c r="M17" i="1"/>
  <c r="N17" i="1"/>
  <c r="O17" i="1"/>
  <c r="P17" i="1"/>
  <c r="Q17" i="1"/>
  <c r="H19" i="1"/>
  <c r="I19" i="1"/>
  <c r="J19" i="1"/>
  <c r="K19" i="1"/>
  <c r="L19" i="1"/>
  <c r="M19" i="1"/>
  <c r="N19" i="1"/>
  <c r="O19" i="1"/>
  <c r="P19" i="1"/>
  <c r="Q19" i="1"/>
  <c r="H20" i="1"/>
  <c r="I20" i="1"/>
  <c r="J20" i="1"/>
  <c r="K20" i="1"/>
  <c r="L20" i="1"/>
  <c r="M20" i="1"/>
  <c r="N20" i="1"/>
  <c r="O20" i="1"/>
  <c r="P20" i="1"/>
  <c r="Q20" i="1"/>
  <c r="H21" i="1"/>
  <c r="I21" i="1"/>
  <c r="J21" i="1"/>
  <c r="K21" i="1"/>
  <c r="L21" i="1"/>
  <c r="M21" i="1"/>
  <c r="N21" i="1"/>
  <c r="O21" i="1"/>
  <c r="P21" i="1"/>
  <c r="Q21" i="1"/>
  <c r="H22" i="1"/>
  <c r="I22" i="1"/>
  <c r="J22" i="1"/>
  <c r="K22" i="1"/>
  <c r="L22" i="1"/>
  <c r="M22" i="1"/>
  <c r="N22" i="1"/>
  <c r="O22" i="1"/>
  <c r="P22" i="1"/>
  <c r="Q22" i="1"/>
  <c r="H23" i="1"/>
  <c r="I23" i="1"/>
  <c r="J23" i="1"/>
  <c r="K23" i="1"/>
  <c r="L23" i="1"/>
  <c r="M23" i="1"/>
  <c r="N23" i="1"/>
  <c r="O23" i="1"/>
  <c r="P23" i="1"/>
  <c r="Q23" i="1"/>
  <c r="H24" i="1"/>
  <c r="I24" i="1"/>
  <c r="J24" i="1"/>
  <c r="K24" i="1"/>
  <c r="L24" i="1"/>
  <c r="M24" i="1"/>
  <c r="N24" i="1"/>
  <c r="O24" i="1"/>
  <c r="P24" i="1"/>
  <c r="Q24" i="1"/>
  <c r="H25" i="1"/>
  <c r="I25" i="1"/>
  <c r="J25" i="1"/>
  <c r="K25" i="1"/>
  <c r="L25" i="1"/>
  <c r="M25" i="1"/>
  <c r="N25" i="1"/>
  <c r="O25" i="1"/>
  <c r="P25" i="1"/>
  <c r="Q25" i="1"/>
  <c r="H26" i="1"/>
  <c r="I26" i="1"/>
  <c r="J26" i="1"/>
  <c r="K26" i="1"/>
  <c r="L26" i="1"/>
  <c r="M26" i="1"/>
  <c r="N26" i="1"/>
  <c r="O26" i="1"/>
  <c r="P26" i="1"/>
  <c r="Q26" i="1"/>
  <c r="H27" i="1"/>
  <c r="I27" i="1"/>
  <c r="J27" i="1"/>
  <c r="K27" i="1"/>
  <c r="L27" i="1"/>
  <c r="M27" i="1"/>
  <c r="N27" i="1"/>
  <c r="O27" i="1"/>
  <c r="P27" i="1"/>
  <c r="Q27" i="1"/>
  <c r="H28" i="1"/>
  <c r="I28" i="1"/>
  <c r="J28" i="1"/>
  <c r="K28" i="1"/>
  <c r="L28" i="1"/>
  <c r="M28" i="1"/>
  <c r="N28" i="1"/>
  <c r="O28" i="1"/>
  <c r="P28" i="1"/>
  <c r="Q28" i="1"/>
  <c r="H29" i="1"/>
  <c r="I29" i="1"/>
  <c r="J29" i="1"/>
  <c r="K29" i="1"/>
  <c r="L29" i="1"/>
  <c r="M29" i="1"/>
  <c r="N29" i="1"/>
  <c r="O29" i="1"/>
  <c r="P29" i="1"/>
  <c r="Q29" i="1"/>
  <c r="H30" i="1"/>
  <c r="I30" i="1"/>
  <c r="J30" i="1"/>
  <c r="K30" i="1"/>
  <c r="L30" i="1"/>
  <c r="M30" i="1"/>
  <c r="N30" i="1"/>
  <c r="O30" i="1"/>
  <c r="P30" i="1"/>
  <c r="Q30" i="1"/>
  <c r="H36" i="1"/>
  <c r="I36" i="1"/>
  <c r="J36" i="1"/>
  <c r="K36" i="1"/>
  <c r="L36" i="1"/>
  <c r="M36" i="1"/>
  <c r="N36" i="1"/>
  <c r="O36" i="1"/>
  <c r="P36" i="1"/>
  <c r="Q36" i="1"/>
  <c r="H37" i="1"/>
  <c r="I37" i="1"/>
  <c r="J37" i="1"/>
  <c r="K37" i="1"/>
  <c r="L37" i="1"/>
  <c r="M37" i="1"/>
  <c r="N37" i="1"/>
  <c r="O37" i="1"/>
  <c r="P37" i="1"/>
  <c r="Q37" i="1"/>
  <c r="H38" i="1"/>
  <c r="I38" i="1"/>
  <c r="J38" i="1"/>
  <c r="K38" i="1"/>
  <c r="L38" i="1"/>
  <c r="M38" i="1"/>
  <c r="N38" i="1"/>
  <c r="O38" i="1"/>
  <c r="P38" i="1"/>
  <c r="Q38" i="1"/>
  <c r="H39" i="1"/>
  <c r="I39" i="1"/>
  <c r="J39" i="1"/>
  <c r="K39" i="1"/>
  <c r="L39" i="1"/>
  <c r="M39" i="1"/>
  <c r="N39" i="1"/>
  <c r="O39" i="1"/>
  <c r="P39" i="1"/>
  <c r="Q39" i="1"/>
  <c r="H41" i="1"/>
  <c r="I41" i="1"/>
  <c r="J41" i="1"/>
  <c r="K41" i="1"/>
  <c r="L41" i="1"/>
  <c r="M41" i="1"/>
  <c r="N41" i="1"/>
  <c r="O41" i="1"/>
  <c r="P41" i="1"/>
  <c r="Q41" i="1"/>
  <c r="H42" i="1"/>
  <c r="I42" i="1"/>
  <c r="J42" i="1"/>
  <c r="K42" i="1"/>
  <c r="L42" i="1"/>
  <c r="M42" i="1"/>
  <c r="N42" i="1"/>
  <c r="O42" i="1"/>
  <c r="P42" i="1"/>
  <c r="Q42" i="1"/>
  <c r="H43" i="1"/>
  <c r="I43" i="1"/>
  <c r="J43" i="1"/>
  <c r="K43" i="1"/>
  <c r="L43" i="1"/>
  <c r="M43" i="1"/>
  <c r="N43" i="1"/>
  <c r="O43" i="1"/>
  <c r="P43" i="1"/>
  <c r="Q43" i="1"/>
  <c r="H44" i="1"/>
  <c r="I44" i="1"/>
  <c r="J44" i="1"/>
  <c r="K44" i="1"/>
  <c r="L44" i="1"/>
  <c r="M44" i="1"/>
  <c r="N44" i="1"/>
  <c r="O44" i="1"/>
  <c r="P44" i="1"/>
  <c r="Q44" i="1"/>
  <c r="H45" i="1"/>
  <c r="I45" i="1"/>
  <c r="J45" i="1"/>
  <c r="K45" i="1"/>
  <c r="L45" i="1"/>
  <c r="M45" i="1"/>
  <c r="N45" i="1"/>
  <c r="O45" i="1"/>
  <c r="P45" i="1"/>
  <c r="Q45" i="1"/>
  <c r="H46" i="1"/>
  <c r="I46" i="1"/>
  <c r="J46" i="1"/>
  <c r="K46" i="1"/>
  <c r="L46" i="1"/>
  <c r="M46" i="1"/>
  <c r="N46" i="1"/>
  <c r="O46" i="1"/>
  <c r="P46" i="1"/>
  <c r="Q46" i="1"/>
  <c r="H48" i="1"/>
  <c r="I48" i="1"/>
  <c r="J48" i="1"/>
  <c r="K48" i="1"/>
  <c r="L48" i="1"/>
  <c r="M48" i="1"/>
  <c r="N48" i="1"/>
  <c r="O48" i="1"/>
  <c r="P48" i="1"/>
  <c r="Q48" i="1"/>
  <c r="H49" i="1"/>
  <c r="I49" i="1"/>
  <c r="J49" i="1"/>
  <c r="K49" i="1"/>
  <c r="L49" i="1"/>
  <c r="M49" i="1"/>
  <c r="N49" i="1"/>
  <c r="O49" i="1"/>
  <c r="P49" i="1"/>
  <c r="Q49" i="1"/>
  <c r="H50" i="1"/>
  <c r="I50" i="1"/>
  <c r="J50" i="1"/>
  <c r="K50" i="1"/>
  <c r="L50" i="1"/>
  <c r="M50" i="1"/>
  <c r="N50" i="1"/>
  <c r="O50" i="1"/>
  <c r="P50" i="1"/>
  <c r="Q50" i="1"/>
  <c r="H51" i="1"/>
  <c r="I51" i="1"/>
  <c r="J51" i="1"/>
  <c r="K51" i="1"/>
  <c r="L51" i="1"/>
  <c r="M51" i="1"/>
  <c r="N51" i="1"/>
  <c r="O51" i="1"/>
  <c r="P51" i="1"/>
  <c r="Q51" i="1"/>
  <c r="H52" i="1"/>
  <c r="I52" i="1"/>
  <c r="J52" i="1"/>
  <c r="K52" i="1"/>
  <c r="L52" i="1"/>
  <c r="M52" i="1"/>
  <c r="N52" i="1"/>
  <c r="O52" i="1"/>
  <c r="P52" i="1"/>
  <c r="Q52" i="1"/>
  <c r="H54" i="1"/>
  <c r="I54" i="1"/>
  <c r="J54" i="1"/>
  <c r="K54" i="1"/>
  <c r="L54" i="1"/>
  <c r="M54" i="1"/>
  <c r="N54" i="1"/>
  <c r="O54" i="1"/>
  <c r="P54" i="1"/>
  <c r="Q54" i="1"/>
  <c r="H55" i="1"/>
  <c r="I55" i="1"/>
  <c r="J55" i="1"/>
  <c r="K55" i="1"/>
  <c r="L55" i="1"/>
  <c r="M55" i="1"/>
  <c r="N55" i="1"/>
  <c r="O55" i="1"/>
  <c r="P55" i="1"/>
  <c r="Q55" i="1"/>
  <c r="H56" i="1"/>
  <c r="I56" i="1"/>
  <c r="J56" i="1"/>
  <c r="K56" i="1"/>
  <c r="L56" i="1"/>
  <c r="M56" i="1"/>
  <c r="N56" i="1"/>
  <c r="O56" i="1"/>
  <c r="P56" i="1"/>
  <c r="Q56" i="1"/>
  <c r="H57" i="1"/>
  <c r="I57" i="1"/>
  <c r="J57" i="1"/>
  <c r="K57" i="1"/>
  <c r="L57" i="1"/>
  <c r="M57" i="1"/>
  <c r="N57" i="1"/>
  <c r="O57" i="1"/>
  <c r="P57" i="1"/>
  <c r="Q57" i="1"/>
  <c r="H63" i="1"/>
  <c r="I63" i="1"/>
  <c r="J63" i="1"/>
  <c r="K63" i="1"/>
  <c r="L63" i="1"/>
  <c r="M63" i="1"/>
  <c r="N63" i="1"/>
  <c r="O63" i="1"/>
  <c r="P63" i="1"/>
  <c r="Q63" i="1"/>
  <c r="H64" i="1"/>
  <c r="I64" i="1"/>
  <c r="J64" i="1"/>
  <c r="K64" i="1"/>
  <c r="L64" i="1"/>
  <c r="M64" i="1"/>
  <c r="N64" i="1"/>
  <c r="O64" i="1"/>
  <c r="P64" i="1"/>
  <c r="Q64" i="1"/>
  <c r="H66" i="1"/>
  <c r="I66" i="1"/>
  <c r="J66" i="1"/>
  <c r="K66" i="1"/>
  <c r="L66" i="1"/>
  <c r="M66" i="1"/>
  <c r="N66" i="1"/>
  <c r="O66" i="1"/>
  <c r="P66" i="1"/>
  <c r="Q66" i="1"/>
  <c r="H67" i="1"/>
  <c r="I67" i="1"/>
  <c r="J67" i="1"/>
  <c r="K67" i="1"/>
  <c r="L67" i="1"/>
  <c r="M67" i="1"/>
  <c r="N67" i="1"/>
  <c r="O67" i="1"/>
  <c r="P67" i="1"/>
  <c r="Q67" i="1"/>
  <c r="H68" i="1"/>
  <c r="I68" i="1"/>
  <c r="J68" i="1"/>
  <c r="K68" i="1"/>
  <c r="L68" i="1"/>
  <c r="M68" i="1"/>
  <c r="N68" i="1"/>
  <c r="O68" i="1"/>
  <c r="P68" i="1"/>
  <c r="Q68" i="1"/>
  <c r="H69" i="1"/>
  <c r="I69" i="1"/>
  <c r="J69" i="1"/>
  <c r="K69" i="1"/>
  <c r="L69" i="1"/>
  <c r="M69" i="1"/>
  <c r="N69" i="1"/>
  <c r="O69" i="1"/>
  <c r="P69" i="1"/>
  <c r="Q69" i="1"/>
  <c r="H71" i="1"/>
  <c r="I71" i="1"/>
  <c r="J71" i="1"/>
  <c r="K71" i="1"/>
  <c r="L71" i="1"/>
  <c r="M71" i="1"/>
  <c r="N71" i="1"/>
  <c r="O71" i="1"/>
  <c r="P71" i="1"/>
  <c r="Q71" i="1"/>
  <c r="H72" i="1"/>
  <c r="I72" i="1"/>
  <c r="J72" i="1"/>
  <c r="K72" i="1"/>
  <c r="L72" i="1"/>
  <c r="M72" i="1"/>
  <c r="N72" i="1"/>
  <c r="O72" i="1"/>
  <c r="P72" i="1"/>
  <c r="Q72" i="1"/>
  <c r="H73" i="1"/>
  <c r="I73" i="1"/>
  <c r="J73" i="1"/>
  <c r="K73" i="1"/>
  <c r="L73" i="1"/>
  <c r="M73" i="1"/>
  <c r="N73" i="1"/>
  <c r="O73" i="1"/>
  <c r="P73" i="1"/>
  <c r="Q73" i="1"/>
  <c r="H75" i="1"/>
  <c r="I75" i="1"/>
  <c r="J75" i="1"/>
  <c r="K75" i="1"/>
  <c r="L75" i="1"/>
  <c r="M75" i="1"/>
  <c r="N75" i="1"/>
  <c r="O75" i="1"/>
  <c r="P75" i="1"/>
  <c r="Q75" i="1"/>
  <c r="H76" i="1"/>
  <c r="I76" i="1"/>
  <c r="J76" i="1"/>
  <c r="K76" i="1"/>
  <c r="L76" i="1"/>
  <c r="M76" i="1"/>
  <c r="N76" i="1"/>
  <c r="O76" i="1"/>
  <c r="P76" i="1"/>
  <c r="Q76" i="1"/>
  <c r="H77" i="1"/>
  <c r="I77" i="1"/>
  <c r="J77" i="1"/>
  <c r="K77" i="1"/>
  <c r="L77" i="1"/>
  <c r="M77" i="1"/>
  <c r="N77" i="1"/>
  <c r="O77" i="1"/>
  <c r="P77" i="1"/>
  <c r="Q77" i="1"/>
  <c r="H78" i="1"/>
  <c r="I78" i="1"/>
  <c r="J78" i="1"/>
  <c r="K78" i="1"/>
  <c r="L78" i="1"/>
  <c r="M78" i="1"/>
  <c r="N78" i="1"/>
  <c r="O78" i="1"/>
  <c r="P78" i="1"/>
  <c r="Q78" i="1"/>
  <c r="H79" i="1"/>
  <c r="I79" i="1"/>
  <c r="J79" i="1"/>
  <c r="K79" i="1"/>
  <c r="L79" i="1"/>
  <c r="M79" i="1"/>
  <c r="N79" i="1"/>
  <c r="O79" i="1"/>
  <c r="P79" i="1"/>
  <c r="Q79" i="1"/>
  <c r="H80" i="1"/>
  <c r="I80" i="1"/>
  <c r="J80" i="1"/>
  <c r="K80" i="1"/>
  <c r="L80" i="1"/>
  <c r="M80" i="1"/>
  <c r="N80" i="1"/>
  <c r="O80" i="1"/>
  <c r="P80" i="1"/>
  <c r="Q80" i="1"/>
  <c r="H81" i="1"/>
  <c r="I81" i="1"/>
  <c r="J81" i="1"/>
  <c r="K81" i="1"/>
  <c r="L81" i="1"/>
  <c r="M81" i="1"/>
  <c r="N81" i="1"/>
  <c r="O81" i="1"/>
  <c r="P81" i="1"/>
  <c r="Q81" i="1"/>
  <c r="H83" i="1"/>
  <c r="I83" i="1"/>
  <c r="J83" i="1"/>
  <c r="K83" i="1"/>
  <c r="L83" i="1"/>
  <c r="M83" i="1"/>
  <c r="N83" i="1"/>
  <c r="O83" i="1"/>
  <c r="P83" i="1"/>
  <c r="Q83" i="1"/>
  <c r="H84" i="1"/>
  <c r="I84" i="1"/>
  <c r="J84" i="1"/>
  <c r="K84" i="1"/>
  <c r="L84" i="1"/>
  <c r="M84" i="1"/>
  <c r="N84" i="1"/>
  <c r="O84" i="1"/>
  <c r="P84" i="1"/>
  <c r="Q84" i="1"/>
  <c r="H85" i="1"/>
  <c r="I85" i="1"/>
  <c r="J85" i="1"/>
  <c r="K85" i="1"/>
  <c r="L85" i="1"/>
  <c r="M85" i="1"/>
  <c r="N85" i="1"/>
  <c r="O85" i="1"/>
  <c r="P85" i="1"/>
  <c r="Q85" i="1"/>
  <c r="H86" i="1"/>
  <c r="I86" i="1"/>
  <c r="J86" i="1"/>
  <c r="K86" i="1"/>
  <c r="L86" i="1"/>
  <c r="M86" i="1"/>
  <c r="N86" i="1"/>
  <c r="O86" i="1"/>
  <c r="P86" i="1"/>
  <c r="Q86" i="1"/>
  <c r="H92" i="1"/>
  <c r="I92" i="1"/>
  <c r="J92" i="1"/>
  <c r="K92" i="1"/>
  <c r="L92" i="1"/>
  <c r="M92" i="1"/>
  <c r="N92" i="1"/>
  <c r="O92" i="1"/>
  <c r="P92" i="1"/>
  <c r="Q92" i="1"/>
  <c r="H93" i="1"/>
  <c r="I93" i="1"/>
  <c r="J93" i="1"/>
  <c r="K93" i="1"/>
  <c r="L93" i="1"/>
  <c r="M93" i="1"/>
  <c r="N93" i="1"/>
  <c r="O93" i="1"/>
  <c r="P93" i="1"/>
  <c r="Q93" i="1"/>
  <c r="H94" i="1"/>
  <c r="I94" i="1"/>
  <c r="J94" i="1"/>
  <c r="K94" i="1"/>
  <c r="L94" i="1"/>
  <c r="M94" i="1"/>
  <c r="N94" i="1"/>
  <c r="O94" i="1"/>
  <c r="P94" i="1"/>
  <c r="Q94" i="1"/>
  <c r="H95" i="1"/>
  <c r="I95" i="1"/>
  <c r="J95" i="1"/>
  <c r="K95" i="1"/>
  <c r="L95" i="1"/>
  <c r="M95" i="1"/>
  <c r="N95" i="1"/>
  <c r="O95" i="1"/>
  <c r="P95" i="1"/>
  <c r="Q95" i="1"/>
  <c r="H96" i="1"/>
  <c r="I96" i="1"/>
  <c r="J96" i="1"/>
  <c r="K96" i="1"/>
  <c r="L96" i="1"/>
  <c r="M96" i="1"/>
  <c r="N96" i="1"/>
  <c r="O96" i="1"/>
  <c r="P96" i="1"/>
  <c r="Q96" i="1"/>
  <c r="H97" i="1"/>
  <c r="I97" i="1"/>
  <c r="J97" i="1"/>
  <c r="K97" i="1"/>
  <c r="L97" i="1"/>
  <c r="M97" i="1"/>
  <c r="N97" i="1"/>
  <c r="O97" i="1"/>
  <c r="P97" i="1"/>
  <c r="Q97" i="1"/>
  <c r="H98" i="1"/>
  <c r="I98" i="1"/>
  <c r="J98" i="1"/>
  <c r="K98" i="1"/>
  <c r="L98" i="1"/>
  <c r="M98" i="1"/>
  <c r="N98" i="1"/>
  <c r="O98" i="1"/>
  <c r="P98" i="1"/>
  <c r="Q98" i="1"/>
  <c r="H99" i="1"/>
  <c r="I99" i="1"/>
  <c r="J99" i="1"/>
  <c r="K99" i="1"/>
  <c r="L99" i="1"/>
  <c r="M99" i="1"/>
  <c r="N99" i="1"/>
  <c r="O99" i="1"/>
  <c r="P99" i="1"/>
  <c r="Q99" i="1"/>
  <c r="H100" i="1"/>
  <c r="I100" i="1"/>
  <c r="J100" i="1"/>
  <c r="K100" i="1"/>
  <c r="L100" i="1"/>
  <c r="M100" i="1"/>
  <c r="N100" i="1"/>
  <c r="O100" i="1"/>
  <c r="P100" i="1"/>
  <c r="Q100" i="1"/>
  <c r="H101" i="1"/>
  <c r="I101" i="1"/>
  <c r="J101" i="1"/>
  <c r="K101" i="1"/>
  <c r="L101" i="1"/>
  <c r="M101" i="1"/>
  <c r="N101" i="1"/>
  <c r="O101" i="1"/>
  <c r="P101" i="1"/>
  <c r="Q101" i="1"/>
  <c r="H102" i="1"/>
  <c r="I102" i="1"/>
  <c r="J102" i="1"/>
  <c r="K102" i="1"/>
  <c r="L102" i="1"/>
  <c r="M102" i="1"/>
  <c r="N102" i="1"/>
  <c r="O102" i="1"/>
  <c r="P102" i="1"/>
  <c r="Q102" i="1"/>
  <c r="H103" i="1"/>
  <c r="I103" i="1"/>
  <c r="J103" i="1"/>
  <c r="K103" i="1"/>
  <c r="L103" i="1"/>
  <c r="M103" i="1"/>
  <c r="N103" i="1"/>
  <c r="O103" i="1"/>
  <c r="P103" i="1"/>
  <c r="Q103" i="1"/>
  <c r="H104" i="1"/>
  <c r="I104" i="1"/>
  <c r="J104" i="1"/>
  <c r="K104" i="1"/>
  <c r="L104" i="1"/>
  <c r="M104" i="1"/>
  <c r="N104" i="1"/>
  <c r="O104" i="1"/>
  <c r="P104" i="1"/>
  <c r="Q104" i="1"/>
  <c r="H105" i="1"/>
  <c r="I105" i="1"/>
  <c r="J105" i="1"/>
  <c r="K105" i="1"/>
  <c r="L105" i="1"/>
  <c r="M105" i="1"/>
  <c r="N105" i="1"/>
  <c r="O105" i="1"/>
  <c r="P105" i="1"/>
  <c r="Q105" i="1"/>
  <c r="H106" i="1"/>
  <c r="I106" i="1"/>
  <c r="J106" i="1"/>
  <c r="K106" i="1"/>
  <c r="L106" i="1"/>
  <c r="M106" i="1"/>
  <c r="N106" i="1"/>
  <c r="O106" i="1"/>
  <c r="P106" i="1"/>
  <c r="Q106" i="1"/>
  <c r="H107" i="1"/>
  <c r="I107" i="1"/>
  <c r="J107" i="1"/>
  <c r="K107" i="1"/>
  <c r="L107" i="1"/>
  <c r="M107" i="1"/>
  <c r="N107" i="1"/>
  <c r="O107" i="1"/>
  <c r="P107" i="1"/>
  <c r="Q107" i="1"/>
  <c r="H108" i="1"/>
  <c r="I108" i="1"/>
  <c r="J108" i="1"/>
  <c r="K108" i="1"/>
  <c r="L108" i="1"/>
  <c r="M108" i="1"/>
  <c r="N108" i="1"/>
  <c r="O108" i="1"/>
  <c r="P108" i="1"/>
  <c r="Q108" i="1"/>
  <c r="H109" i="1"/>
  <c r="I109" i="1"/>
  <c r="J109" i="1"/>
  <c r="K109" i="1"/>
  <c r="L109" i="1"/>
  <c r="M109" i="1"/>
  <c r="N109" i="1"/>
  <c r="O109" i="1"/>
  <c r="P109" i="1"/>
  <c r="Q109" i="1"/>
  <c r="Q3" i="1" l="1"/>
  <c r="O3" i="1"/>
  <c r="P3" i="1"/>
  <c r="H3" i="1"/>
  <c r="I3" i="1"/>
  <c r="J3" i="1"/>
  <c r="K3" i="1"/>
  <c r="L3" i="1"/>
  <c r="M3" i="1"/>
  <c r="N3" i="1"/>
  <c r="G11" i="1" l="1"/>
  <c r="G10" i="1"/>
  <c r="G20" i="1" l="1"/>
  <c r="G21" i="1"/>
  <c r="G12" i="1"/>
  <c r="G13" i="1"/>
  <c r="G14" i="1" l="1"/>
  <c r="G15" i="1"/>
  <c r="G16" i="1"/>
  <c r="G17" i="1"/>
  <c r="G109" i="1" l="1"/>
  <c r="G41" i="1"/>
  <c r="G42" i="1"/>
  <c r="G43" i="1"/>
  <c r="G36" i="1"/>
  <c r="G94" i="1"/>
  <c r="G93" i="1"/>
  <c r="G77" i="1"/>
  <c r="G78" i="1"/>
  <c r="G69" i="1"/>
  <c r="G71" i="1"/>
  <c r="G72" i="1"/>
  <c r="G73" i="1"/>
  <c r="E94" i="1" l="1"/>
  <c r="E93" i="1"/>
  <c r="E109" i="1"/>
  <c r="F109" i="1" s="1"/>
  <c r="G75" i="1"/>
  <c r="G76" i="1"/>
  <c r="G79" i="1"/>
  <c r="G80" i="1"/>
  <c r="G81" i="1"/>
  <c r="G63" i="1"/>
  <c r="G64" i="1"/>
  <c r="G66" i="1"/>
  <c r="G67" i="1"/>
  <c r="G68" i="1"/>
  <c r="G54" i="1"/>
  <c r="G55" i="1"/>
  <c r="G56" i="1"/>
  <c r="G57" i="1"/>
  <c r="G51" i="1"/>
  <c r="G52" i="1"/>
  <c r="G48" i="1"/>
  <c r="G49" i="1"/>
  <c r="G50" i="1"/>
  <c r="G46" i="1"/>
  <c r="G45" i="1"/>
  <c r="G30" i="1"/>
  <c r="G29" i="1"/>
  <c r="G28" i="1"/>
  <c r="G27" i="1"/>
  <c r="G26" i="1"/>
  <c r="G25" i="1"/>
  <c r="G24" i="1"/>
  <c r="G83" i="1"/>
  <c r="E83" i="1" s="1"/>
  <c r="G92" i="1"/>
  <c r="E92" i="1" s="1"/>
  <c r="G84" i="1"/>
  <c r="E84" i="1" s="1"/>
  <c r="G85" i="1"/>
  <c r="E85" i="1" s="1"/>
  <c r="G86" i="1"/>
  <c r="E86" i="1" s="1"/>
  <c r="G100" i="1"/>
  <c r="E100" i="1" s="1"/>
  <c r="F100" i="1" s="1"/>
  <c r="G99" i="1"/>
  <c r="E99" i="1" s="1"/>
  <c r="F99" i="1" s="1"/>
  <c r="G98" i="1"/>
  <c r="E98" i="1" s="1"/>
  <c r="F98" i="1" s="1"/>
  <c r="F82" i="1" l="1"/>
  <c r="F92" i="1"/>
  <c r="F83" i="1"/>
  <c r="G44" i="1"/>
  <c r="G37" i="1"/>
  <c r="G38" i="1"/>
  <c r="G39" i="1"/>
  <c r="E78" i="1"/>
  <c r="E79" i="1"/>
  <c r="E80" i="1"/>
  <c r="E81" i="1"/>
  <c r="G95" i="1"/>
  <c r="E95" i="1" s="1"/>
  <c r="F93" i="1" s="1"/>
  <c r="G96" i="1"/>
  <c r="E96" i="1" s="1"/>
  <c r="F96" i="1" s="1"/>
  <c r="G97" i="1"/>
  <c r="E97" i="1" s="1"/>
  <c r="F97" i="1" s="1"/>
  <c r="G106" i="1"/>
  <c r="E106" i="1" s="1"/>
  <c r="F106" i="1" s="1"/>
  <c r="G107" i="1"/>
  <c r="E107" i="1" s="1"/>
  <c r="F107" i="1" s="1"/>
  <c r="G108" i="1"/>
  <c r="E108" i="1" s="1"/>
  <c r="F108" i="1" s="1"/>
  <c r="G101" i="1"/>
  <c r="G102" i="1"/>
  <c r="E102" i="1" s="1"/>
  <c r="G103" i="1"/>
  <c r="E103" i="1" s="1"/>
  <c r="G104" i="1"/>
  <c r="E104" i="1" s="1"/>
  <c r="G105" i="1"/>
  <c r="E105" i="1" s="1"/>
  <c r="E77" i="1"/>
  <c r="E75" i="1"/>
  <c r="E76" i="1"/>
  <c r="G19" i="1"/>
  <c r="G22" i="1"/>
  <c r="G23" i="1"/>
  <c r="G4" i="1"/>
  <c r="F74" i="1" l="1"/>
  <c r="F102" i="1"/>
  <c r="F101" i="1"/>
  <c r="F91" i="1"/>
  <c r="E73" i="1"/>
  <c r="F75" i="1"/>
  <c r="F103" i="1"/>
  <c r="E71" i="1"/>
  <c r="E72" i="1"/>
  <c r="G3" i="1"/>
  <c r="Q4" i="1"/>
  <c r="P4" i="1"/>
  <c r="N4" i="1"/>
  <c r="M4" i="1"/>
  <c r="L4" i="1"/>
  <c r="K4" i="1"/>
  <c r="J4" i="1"/>
  <c r="I4" i="1"/>
  <c r="H4" i="1"/>
  <c r="F70" i="1" l="1"/>
  <c r="F71" i="1"/>
  <c r="E10" i="1"/>
  <c r="E15" i="1"/>
  <c r="F15" i="1" s="1"/>
  <c r="E11" i="1"/>
  <c r="E27" i="1"/>
  <c r="E23" i="1"/>
  <c r="E52" i="1"/>
  <c r="E48" i="1"/>
  <c r="E44" i="1"/>
  <c r="E36" i="1"/>
  <c r="E51" i="1"/>
  <c r="E50" i="1"/>
  <c r="E38" i="1"/>
  <c r="F38" i="1" s="1"/>
  <c r="E64" i="1"/>
  <c r="E30" i="1"/>
  <c r="E57" i="1"/>
  <c r="E66" i="1"/>
  <c r="E67" i="1"/>
  <c r="E63" i="1"/>
  <c r="E55" i="1"/>
  <c r="E54" i="1"/>
  <c r="E41" i="1"/>
  <c r="E46" i="1"/>
  <c r="F46" i="1" s="1"/>
  <c r="E37" i="1"/>
  <c r="F37" i="1" s="1"/>
  <c r="E68" i="1"/>
  <c r="E19" i="1"/>
  <c r="E49" i="1"/>
  <c r="E45" i="1"/>
  <c r="F45" i="1" s="1"/>
  <c r="E43" i="1"/>
  <c r="E42" i="1"/>
  <c r="E39" i="1"/>
  <c r="F39" i="1" s="1"/>
  <c r="E56" i="1"/>
  <c r="E69" i="1"/>
  <c r="E13" i="1"/>
  <c r="E14" i="1"/>
  <c r="E17" i="1"/>
  <c r="E20" i="1"/>
  <c r="E16" i="1"/>
  <c r="E12" i="1"/>
  <c r="E28" i="1"/>
  <c r="E24" i="1"/>
  <c r="F24" i="1" s="1"/>
  <c r="E26" i="1"/>
  <c r="F26" i="1" s="1"/>
  <c r="E25" i="1"/>
  <c r="F25" i="1" s="1"/>
  <c r="E21" i="1"/>
  <c r="F62" i="1" l="1"/>
  <c r="F30" i="1"/>
  <c r="F29" i="1"/>
  <c r="F18" i="1"/>
  <c r="F40" i="1"/>
  <c r="F41" i="1"/>
  <c r="F36" i="1"/>
  <c r="F35" i="1"/>
  <c r="F23" i="1"/>
  <c r="F22" i="1"/>
  <c r="F54" i="1"/>
  <c r="F53" i="1"/>
  <c r="F65" i="1"/>
  <c r="F47" i="1"/>
  <c r="F21" i="1"/>
  <c r="F9" i="1"/>
  <c r="F10" i="1"/>
  <c r="F63" i="1"/>
  <c r="F66" i="1"/>
  <c r="F55" i="1"/>
  <c r="F48" i="1"/>
  <c r="F16" i="1"/>
  <c r="F19" i="1"/>
  <c r="F27" i="1"/>
</calcChain>
</file>

<file path=xl/sharedStrings.xml><?xml version="1.0" encoding="utf-8"?>
<sst xmlns="http://schemas.openxmlformats.org/spreadsheetml/2006/main" count="631" uniqueCount="347">
  <si>
    <t>CI - 2</t>
  </si>
  <si>
    <t>CI - 3</t>
  </si>
  <si>
    <t>CI - 4</t>
  </si>
  <si>
    <t>CI - 5</t>
  </si>
  <si>
    <t>CI - 6</t>
  </si>
  <si>
    <t>CI - 7</t>
  </si>
  <si>
    <t>Titre du CI n°4</t>
  </si>
  <si>
    <t>Titre du CI n°5</t>
  </si>
  <si>
    <t>Titre du CI n°6</t>
  </si>
  <si>
    <t>Titre du CI n°7</t>
  </si>
  <si>
    <t>n heures</t>
  </si>
  <si>
    <t>VIDE</t>
  </si>
  <si>
    <t>Titre CI n°3</t>
  </si>
  <si>
    <t>Titre CI n°2</t>
  </si>
  <si>
    <t>CI - 1</t>
  </si>
  <si>
    <t>Thèmes</t>
  </si>
  <si>
    <t>Compétences</t>
  </si>
  <si>
    <t>Repère</t>
  </si>
  <si>
    <t xml:space="preserve">Connaissances </t>
  </si>
  <si>
    <t>Attendus de fin de cycle</t>
  </si>
  <si>
    <t>► Décrire les états et la constitution de la matière à l’échelle macroscopique.
► Identifier différentes sources d’énergie.
► Identifier un signal et une information.
► Observer et décrire différents types de mouvements.</t>
  </si>
  <si>
    <t>MMEI 1</t>
  </si>
  <si>
    <t>Décrire les états et la constitution de la matière à l’échelle macroscopique.</t>
  </si>
  <si>
    <t>MMEI 1.1</t>
  </si>
  <si>
    <t>Mettre en oeuvre des observations et des expériences pour caractériser un échantillon de matière.</t>
  </si>
  <si>
    <t>MMEI 1.1.1</t>
  </si>
  <si>
    <t>Diversité de la matière : métaux, minéraux, verres, plastiques, matière organique sous différentes formes…</t>
  </si>
  <si>
    <t>MMEI 1.1.2</t>
  </si>
  <si>
    <t>L’état physique d’un échantillon de matière dépend de conditions externes, notamment de sa température.</t>
  </si>
  <si>
    <t>MMEI 1.1.3</t>
  </si>
  <si>
    <t>Quelques propriétés de la matière solide ou liquide (par exemple : densité, solubilité, élasticité…).</t>
  </si>
  <si>
    <t>MMEI 1.1.4</t>
  </si>
  <si>
    <t>La matière à grande échelle : Terre, planètes, Univers.</t>
  </si>
  <si>
    <t>MMEI 1.1.5</t>
  </si>
  <si>
    <t>La masse est une grandeur physique qui caractérise un échantillon de matière.</t>
  </si>
  <si>
    <t>MMEI 1.2</t>
  </si>
  <si>
    <t>Identifier à partir de ressources documentaires les différents constituants d’un mélange.</t>
  </si>
  <si>
    <t>MMEI 1.3</t>
  </si>
  <si>
    <t>MMEI 1.3.1</t>
  </si>
  <si>
    <t>Réaliser des mélanges peut provoquer des transformations de la matière (dissolution, réaction).</t>
  </si>
  <si>
    <t>MMEI 1.3.2</t>
  </si>
  <si>
    <t>La matière qui nous entoure (à l’état solide, liquide ou gazeux), résultat d’un mélange de différents constituants.</t>
  </si>
  <si>
    <t>MMEI 2</t>
  </si>
  <si>
    <t>Observer et décrire différents types de mouvements</t>
  </si>
  <si>
    <t>MMEI 2.1</t>
  </si>
  <si>
    <t>Décrire un mouvement et identifier les différences entre mouvements circulaire ou rectiligne.</t>
  </si>
  <si>
    <t>MMEI 2.1.1</t>
  </si>
  <si>
    <t>Mouvement d’un objet (trajectoire et vitesse : unités et ordres de grandeur).</t>
  </si>
  <si>
    <t>MMEI 2.1.2</t>
  </si>
  <si>
    <t>Exemples de mouvements simples : rectiligne, circulaire.</t>
  </si>
  <si>
    <t>MMEI 2.2</t>
  </si>
  <si>
    <t>MMEI 2.1.3</t>
  </si>
  <si>
    <t>Mouvements dont la valeur de la vitesse (module) est constante ou variable (accélération, décélération) dans un mouvement rectiligne.</t>
  </si>
  <si>
    <t>MMEI 3</t>
  </si>
  <si>
    <t>Identifier différentes sources et connaitre quelques conversions d’énergie</t>
  </si>
  <si>
    <t>MMEI 3.1</t>
  </si>
  <si>
    <t>Identifier des sources d’énergie et des formes.</t>
  </si>
  <si>
    <t>MMEI 3.1.1</t>
  </si>
  <si>
    <t>L’énergie existe sous différentes formes (énergie associée à un objet en mouvement, énergie thermique, électrique…).</t>
  </si>
  <si>
    <t>MMEI 3.2</t>
  </si>
  <si>
    <t>Prendre conscience que l’être humain a besoin d’énergie pour vivre, se chauffer, se déplacer, s’éclairer…</t>
  </si>
  <si>
    <t>MMEI 3.3</t>
  </si>
  <si>
    <t>Reconnaitre les situations où l’énergie est stockée, transformée, utilisée. La fabrication et le fonctionnement d’un objet technique nécessitent de l’énergie.</t>
  </si>
  <si>
    <t>MMEI 3.3.1</t>
  </si>
  <si>
    <t>Exemples de sources d’énergie utilisées par les êtres humains : charbon, pétrole, bois, uranium, aliments, vent, Soleil, eau et barrage, pile…</t>
  </si>
  <si>
    <t>MMEI 3.3.2</t>
  </si>
  <si>
    <t>Notion d’énergie renouvelable.</t>
  </si>
  <si>
    <t>MMEI 3.3.3</t>
  </si>
  <si>
    <t>Identifier quelques éléments d’une chaine d’énergie domestique simple.</t>
  </si>
  <si>
    <t>MMEI 3.3.4</t>
  </si>
  <si>
    <t>Quelques dispositifs visant à économiser la
consommation d’énergie.</t>
  </si>
  <si>
    <t>MMEI 4</t>
  </si>
  <si>
    <t>Identifier un signal et une information</t>
  </si>
  <si>
    <t>MMEI 4.1</t>
  </si>
  <si>
    <t>Identifier différentes formes de signaux (sonores, lumineux, radio…).</t>
  </si>
  <si>
    <t>MMEI 4.1.1</t>
  </si>
  <si>
    <t>Nature d’un signal, nature d’une information, dans une application simple de la vie courante.</t>
  </si>
  <si>
    <t>Le vivant, sa diversité et les fonctions qui le caractérisent</t>
  </si>
  <si>
    <t>VDFC 1</t>
  </si>
  <si>
    <t>Classer les organismes, exploiter les liens de parenté pour comprendre et expliquer l’évolution des organismes</t>
  </si>
  <si>
    <t>VDFC 1.1</t>
  </si>
  <si>
    <t>Reconnaitre une cellule</t>
  </si>
  <si>
    <t>VDFC 1.1.1</t>
  </si>
  <si>
    <t>La cellule, unité structurelle du vivant</t>
  </si>
  <si>
    <t>VDFC 1.2</t>
  </si>
  <si>
    <t>Utiliser différents critères pour classer les êtres vivants ; identifier des liens de parenté entre des organismes.</t>
  </si>
  <si>
    <t>VDFC 1.3</t>
  </si>
  <si>
    <t>Identifier les changements des peuplements de la Terre au cours du temps.</t>
  </si>
  <si>
    <t>VDFC 1.3.1</t>
  </si>
  <si>
    <t>Diversités actuelle et passée des espèces.</t>
  </si>
  <si>
    <t>VDFC 1.3.2</t>
  </si>
  <si>
    <t>Évolution des espèces vivantes.</t>
  </si>
  <si>
    <t>VDFC 2</t>
  </si>
  <si>
    <t>VDFC 2.1</t>
  </si>
  <si>
    <t>Établir une relation entre l’activité, l’âge, les conditions de l’environnement et les besoins de l’organisme.</t>
  </si>
  <si>
    <t>VDFC 2.1.1</t>
  </si>
  <si>
    <t>Apports alimentaires : qualité et quantité.</t>
  </si>
  <si>
    <t>VDFC 2.1.2</t>
  </si>
  <si>
    <t>Origine des aliments consommés : un exemple d’élevage, un exemple de culture</t>
  </si>
  <si>
    <t>VDFC 2.2</t>
  </si>
  <si>
    <t>Relier l’approvisionnement des organes aux</t>
  </si>
  <si>
    <t>VDFC 2.2.1</t>
  </si>
  <si>
    <t>Apports discontinus (repas) et besoins continus</t>
  </si>
  <si>
    <t>VDFC 2.3</t>
  </si>
  <si>
    <t>Mettre en évidence la place des microorganismes dans la production et la conservation des aliments.</t>
  </si>
  <si>
    <t>VDFC 2.4</t>
  </si>
  <si>
    <t>Mettre en relation les paramètres physicochimiques lors de la conservation des aliments et la limitation de la prolifération de microorganismes pathogènes.</t>
  </si>
  <si>
    <t>VDFC 2.4.1</t>
  </si>
  <si>
    <t>Quelques techniques permettant d’éviter la prolifération des microorganismes.</t>
  </si>
  <si>
    <t>VDFC 2.4.2</t>
  </si>
  <si>
    <t>Hygiène alimentaire.</t>
  </si>
  <si>
    <t>VDFC 3</t>
  </si>
  <si>
    <t>Décrire comment les êtres vivants se développent et deviennent aptes à se reproduire</t>
  </si>
  <si>
    <t>VDFC 3.1</t>
  </si>
  <si>
    <t>Identifier et caractériser les modifications subies par un organisme vivant (naissance, croissance, capacité à se reproduire, vieillissement, mort) au cours de sa vie.</t>
  </si>
  <si>
    <t>VDFC 3.1.1</t>
  </si>
  <si>
    <t>Modifications de l’organisation et du fonctionnement d’une plante ou d’un animal au cours du temps, en lien avec sa nutrition et sa reproduction.</t>
  </si>
  <si>
    <t>VDFC 3.1.2</t>
  </si>
  <si>
    <t>Différences morphologiques homme, femme, garçon, fille.</t>
  </si>
  <si>
    <t>VDFC 3.1.3</t>
  </si>
  <si>
    <t>VDFC 3.2</t>
  </si>
  <si>
    <t>Décrire et identifier les changements du corps au moment de la puberté.</t>
  </si>
  <si>
    <t>VDFC 3.2.1</t>
  </si>
  <si>
    <t>Modifications morphologiques, comportementales et physiologiques lors de la puberté.</t>
  </si>
  <si>
    <t>VDFC 3.2.2</t>
  </si>
  <si>
    <t>Rôle respectif des deux sexes dans la reproduction.</t>
  </si>
  <si>
    <t>VDFC 4</t>
  </si>
  <si>
    <t>Expliquer l’origine de la matière organique des êtres vivants et son devenir</t>
  </si>
  <si>
    <t>VDFC 4.1</t>
  </si>
  <si>
    <t>Relier les besoins des plantes vertes et leur place particulière dans les réseaux trophiques.</t>
  </si>
  <si>
    <t>VDFC 4.1.1</t>
  </si>
  <si>
    <t>Besoins des plantes vertes.</t>
  </si>
  <si>
    <t>VDFC 4.2</t>
  </si>
  <si>
    <t>Identifier les matières échangées entre un être vivant et son milieu de vie.</t>
  </si>
  <si>
    <t>VDFC 4.2.1</t>
  </si>
  <si>
    <t>Besoins alimentaires des animaux.</t>
  </si>
  <si>
    <t>VDFC 4.2.2</t>
  </si>
  <si>
    <t>Devenir de la matière organique n’appartenant plus à un organisme vivant.</t>
  </si>
  <si>
    <t>VDFC 4.2.3</t>
  </si>
  <si>
    <t>Décomposeurs.</t>
  </si>
  <si>
    <t>Matériaux et objets techniques</t>
  </si>
  <si>
    <t>MOT 1</t>
  </si>
  <si>
    <t>Identifier les principales évolutions du besoin et des objets.</t>
  </si>
  <si>
    <t>MOT 1.1</t>
  </si>
  <si>
    <t>Repérer les évolutions d’un objet dans différents contextes (historique, économique, culturel).</t>
  </si>
  <si>
    <t>MOT 1.1.1</t>
  </si>
  <si>
    <t>L’évolution technologique</t>
  </si>
  <si>
    <t>MOT 1.1.2</t>
  </si>
  <si>
    <t>L’évolution des besoins.</t>
  </si>
  <si>
    <t>MOT 2</t>
  </si>
  <si>
    <t>Décrire le fonctionnement d’objets techniques, leurs fonctions et leurs constitutions</t>
  </si>
  <si>
    <t>MOT 2.1</t>
  </si>
  <si>
    <t>MOT 2.1.1</t>
  </si>
  <si>
    <t>Besoin, fonction d’usage et d’estime.</t>
  </si>
  <si>
    <t>MOT 2.1.2</t>
  </si>
  <si>
    <t>Fonction technique, solutions techniques.</t>
  </si>
  <si>
    <t>MOT 2.1.3</t>
  </si>
  <si>
    <t>Représentation du fonctionnement d’un objet technique.</t>
  </si>
  <si>
    <t>MOT 2.1.4</t>
  </si>
  <si>
    <t>Comparaison de solutions techniques :
constitutions, fonctions, organes.</t>
  </si>
  <si>
    <t>MOT 3</t>
  </si>
  <si>
    <t>Identifier les principales familles de matériaux</t>
  </si>
  <si>
    <t>MOT 3.1</t>
  </si>
  <si>
    <t>MOT 3.1.1</t>
  </si>
  <si>
    <t>Familles de matériaux (distinction des matériaux selon les relations entre formes, fonctions et procédés).</t>
  </si>
  <si>
    <t>MOT 3.1.2</t>
  </si>
  <si>
    <t>Caractéristiques et propriétés (aptitude au façonnage, valorisation).</t>
  </si>
  <si>
    <t>MOT 3.1.3</t>
  </si>
  <si>
    <t>Impact environnemental.</t>
  </si>
  <si>
    <t>MOT 4</t>
  </si>
  <si>
    <t>Concevoir et produire tout ou partie d’un objet technique en équipe pour traduire une solution technologique répondant à un besoin.</t>
  </si>
  <si>
    <t>MOT 4.1</t>
  </si>
  <si>
    <t>MOT 4.1.1</t>
  </si>
  <si>
    <t>Notion de contrainte.</t>
  </si>
  <si>
    <t>MOT 4.1.2</t>
  </si>
  <si>
    <t>Recherche d’idées (schémas, croquis…).</t>
  </si>
  <si>
    <t>MOT 4.1.3</t>
  </si>
  <si>
    <t>Modélisation du réel (maquette, modèles géométrique et numérique), représentation en conception assistée par ordinateur.</t>
  </si>
  <si>
    <t>MOT 4.1.4</t>
  </si>
  <si>
    <t>Processus, planning, protocoles, procédés de réalisation (outils, machines).</t>
  </si>
  <si>
    <t>MOT 4.1.5</t>
  </si>
  <si>
    <t>Choix de matériaux.</t>
  </si>
  <si>
    <t>MOT 4.1.6</t>
  </si>
  <si>
    <t>Maquette, prototype.</t>
  </si>
  <si>
    <t>MOT 4.1.7</t>
  </si>
  <si>
    <t>Vérification et contrôles (dimensions, fonctionnement).</t>
  </si>
  <si>
    <t>MOT 5</t>
  </si>
  <si>
    <t>Repérer et comprendre la communication et la gestion de l’information</t>
  </si>
  <si>
    <t>MOT 5.1</t>
  </si>
  <si>
    <t>MOT 5.1.1</t>
  </si>
  <si>
    <t>Environnement numérique de travail.</t>
  </si>
  <si>
    <t>MOT 5.1.2</t>
  </si>
  <si>
    <t>Le stockage des données, notions d’algorithmes, les objets programmables.</t>
  </si>
  <si>
    <t>MOT 5.1.3</t>
  </si>
  <si>
    <t>Usage des moyens numériques dans un réseau.</t>
  </si>
  <si>
    <t>MOT 5.1.4</t>
  </si>
  <si>
    <t>Usage de logiciels usuels.</t>
  </si>
  <si>
    <t>La planète Terre. Les être vivants dans leur environnement</t>
  </si>
  <si>
    <t>► Situer la Terre dans le système solaire et caractériser les conditions de la vie terrestre.
► Identifier des enjeux liés à l’environnement.</t>
  </si>
  <si>
    <t>PTEVE 1</t>
  </si>
  <si>
    <t>Situer la Terre dans le système solaire et caractériser les conditions de la vie terrestre.</t>
  </si>
  <si>
    <t>PTEVE 1.1</t>
  </si>
  <si>
    <t>Situer la Terre dans le système solaire.</t>
  </si>
  <si>
    <t>PTEVE 1.2</t>
  </si>
  <si>
    <t>Caractériser les conditions de vie sur Terre (température, présence d’eau liquide).</t>
  </si>
  <si>
    <t>PTEVE 1.2.1</t>
  </si>
  <si>
    <t>Le Soleil, les planètes.</t>
  </si>
  <si>
    <t>PTEVE 1.2.2</t>
  </si>
  <si>
    <t>Position de la Terre dans le système solaire.</t>
  </si>
  <si>
    <t>PTEVE 1.2.3</t>
  </si>
  <si>
    <t>Histoire de la Terre et développement de la vie.</t>
  </si>
  <si>
    <t>PTEVE 1.3</t>
  </si>
  <si>
    <t>Décrire les mouvements de la Terre (rotation sur elle-même et alternance jour-nuit, autour du Soleil et cycle des saisons).</t>
  </si>
  <si>
    <t>PTEVE 1.3.1</t>
  </si>
  <si>
    <t>Les mouvements de la Terre sur elle-même et autour du Soleil.</t>
  </si>
  <si>
    <t>PTEVE 1.3.2</t>
  </si>
  <si>
    <t>PTEVE 1.4</t>
  </si>
  <si>
    <t>Identifier les composantes biologiques et géologiques d’un paysage.</t>
  </si>
  <si>
    <t>PTEVE 1.4.1</t>
  </si>
  <si>
    <t>Paysages, géologie locale, interactions avec l’environnement et le peuplement.</t>
  </si>
  <si>
    <t>PTEVE 1.5</t>
  </si>
  <si>
    <t>Relier certains phénomènes naturels (tempêtes, inondations, tremblements de terre) à des risques pour les populations.</t>
  </si>
  <si>
    <t>PTEVE 1.5.1</t>
  </si>
  <si>
    <t>Phénomènes géologiques traduisant activité interne de la terre (volcanisme, tremblements de terre…).</t>
  </si>
  <si>
    <t>PTEVE 1.5.2</t>
  </si>
  <si>
    <t>Phénomènes traduisant l’activité externe de la Terre : phénomènes météorologiques et climatiques ; évènements extrêmes (tempêtes, cyclones, inondations et sècheresses…).</t>
  </si>
  <si>
    <t>PTEVE 2</t>
  </si>
  <si>
    <t>Identifier des enjeux liés à l’environnement</t>
  </si>
  <si>
    <t>PTEVE 2.1</t>
  </si>
  <si>
    <t>Décrire un milieu de vie dans ses diverses composantes.</t>
  </si>
  <si>
    <t>PTEVE 2.1.1</t>
  </si>
  <si>
    <t>Interactions des organismes vivants entre eux et avec leur environnement.</t>
  </si>
  <si>
    <t>PTEVE 2.2</t>
  </si>
  <si>
    <t>Relier le peuplement d’un milieu et les conditions de vie.</t>
  </si>
  <si>
    <t>PTEVE 2.2.1</t>
  </si>
  <si>
    <t>Modification du peuplement en fonction des conditions physicochimiques du milieu et des saisons.</t>
  </si>
  <si>
    <t>PTEVE 2.2.2</t>
  </si>
  <si>
    <t>Écosystèmes (milieu de vie avec ses caractéristiques et son peuplement) ; conséquences de la modification d’un facteur physique ou biologique sur l’écosystème.</t>
  </si>
  <si>
    <t>PTEVE 2.2.3</t>
  </si>
  <si>
    <t>La biodiversité, un réseau dynamique.</t>
  </si>
  <si>
    <t>PTEVE 2.3</t>
  </si>
  <si>
    <t>Identifier la nature des interactions entre les êtres vivants et leur importance dans le peuplement des milieux.</t>
  </si>
  <si>
    <t>PTEVE 2.4</t>
  </si>
  <si>
    <t>Identifier quelques impacts humains dans un environnement (aménagement, impact technologique...).</t>
  </si>
  <si>
    <t>PTEVE 2.4.1</t>
  </si>
  <si>
    <t>Aménagements de de l’espace par les humains et contraintes naturelles ; impacts technologiques positifs et négatifs sur l’environnement.</t>
  </si>
  <si>
    <t>PTEVE 2.5</t>
  </si>
  <si>
    <t>Suivre et décrire le devenir de quelques matériaux de l’environnement proche.</t>
  </si>
  <si>
    <t>PTEVE 2.6</t>
  </si>
  <si>
    <t>Relier les besoins de l’être humain, l’exploitation des ressources naturelles et les impacts à prévoir et gérer (risques, rejets, valorisations, épuisement des stocks).</t>
  </si>
  <si>
    <t>PTEVE 2.6.1</t>
  </si>
  <si>
    <t>Exploitation raisonnée et utilisation des ressources (eau, pétrole, charbon, minerais, biodiversité, sols, bois, roches à des fins de construction…).</t>
  </si>
  <si>
    <t>Matière, mouvement, énergie, information</t>
  </si>
  <si>
    <t xml:space="preserve"> </t>
  </si>
  <si>
    <t>6ème</t>
  </si>
  <si>
    <t>CI - 8</t>
  </si>
  <si>
    <t>CI - 9</t>
  </si>
  <si>
    <t>CI - 10</t>
  </si>
  <si>
    <t>Titre du CI n°8</t>
  </si>
  <si>
    <t>Titre du CI n°9</t>
  </si>
  <si>
    <t>Titre du CI n°10</t>
  </si>
  <si>
    <t>Bonjour</t>
  </si>
  <si>
    <t xml:space="preserve">Couverture </t>
  </si>
  <si>
    <t>Nb</t>
  </si>
  <si>
    <t>MMEI</t>
  </si>
  <si>
    <t>VDFC</t>
  </si>
  <si>
    <t>MOT</t>
  </si>
  <si>
    <t>PTEVE</t>
  </si>
  <si>
    <t xml:space="preserve">  Domaines du S4C</t>
  </si>
  <si>
    <t xml:space="preserve">Compétences travaillées </t>
  </si>
  <si>
    <t xml:space="preserve">Compétences par thématiques </t>
  </si>
  <si>
    <t>4 - les systèmes naturels et les systèmes techniques</t>
  </si>
  <si>
    <t>Pratiquer des démarches scientifiques et technologiques</t>
  </si>
  <si>
    <t>CT 1.1</t>
  </si>
  <si>
    <t>► Proposer, avec l’aide du professeur, une démarche pour résoudre un problème ou répondre à une question de nature scientifique ou technologique</t>
  </si>
  <si>
    <t>4 - les systèmes naturels et les systèmes techniques
5 - les représentations du monde et l'activité humaine</t>
  </si>
  <si>
    <t>Concevoir, créer, réaliser</t>
  </si>
  <si>
    <t>CT 2.1</t>
  </si>
  <si>
    <r>
      <t>►</t>
    </r>
    <r>
      <rPr>
        <sz val="9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Identifier les évolutions des besoins et des objets techniques dans leur contexte.</t>
    </r>
  </si>
  <si>
    <t>CT 2.2</t>
  </si>
  <si>
    <t>► Identifier les principales familles de matériaux.</t>
  </si>
  <si>
    <t>CT 2.3</t>
  </si>
  <si>
    <t>► Décrire le fonctionnement d’objets techniques, leurs fonctions et leurs composants.</t>
  </si>
  <si>
    <t>CT 2.4</t>
  </si>
  <si>
    <t>► Réaliser en équipe tout ou une partie d’un objet technique répondant à un besoin.</t>
  </si>
  <si>
    <t>CT 2.5</t>
  </si>
  <si>
    <t>► Repérer et comprendre la communication et la gestion de l’information.</t>
  </si>
  <si>
    <t>2 - les méthodes et outils pour apprendre</t>
  </si>
  <si>
    <t>S’approprier des outils et des méthodes</t>
  </si>
  <si>
    <t>CT 3.1</t>
  </si>
  <si>
    <t>► Choisir ou utiliser le matériel adapté pour mener une observation, effectuer une mesure, réaliser
une expérience ou une production.</t>
  </si>
  <si>
    <t>CT 3.2</t>
  </si>
  <si>
    <t>► Faire le lien entre la mesure réalisée, les unités et l’outil utilisés.</t>
  </si>
  <si>
    <t>CT 3.3</t>
  </si>
  <si>
    <t>► Garder une trace écrite ou numérique des recherches, des observations et des expériences réalisées.</t>
  </si>
  <si>
    <t>Transversal</t>
  </si>
  <si>
    <t>CT 3.4</t>
  </si>
  <si>
    <t>► Organiser seul ou en groupe un espace de réalisation expérimentale.</t>
  </si>
  <si>
    <t>CT 3.5</t>
  </si>
  <si>
    <t>► Effectuer des recherches bibliographiques simples et ciblées. Extraire les informations pertinentes
d’un document et les mettre en relation pour répondre à une question.</t>
  </si>
  <si>
    <t>CT 3.6</t>
  </si>
  <si>
    <t>► Utiliser les outils mathématiques adaptés.</t>
  </si>
  <si>
    <t>1 - Pratiquer des langages</t>
  </si>
  <si>
    <t xml:space="preserve">Pratiquer des langages </t>
  </si>
  <si>
    <t>CT 4.1</t>
  </si>
  <si>
    <t>► Rendre compte des observations, expériences, hypothèses, conclusions en utilisant un vocabulaire précis.</t>
  </si>
  <si>
    <t>CT 4.2</t>
  </si>
  <si>
    <t>► Exploiter un document constitué de divers supports (texte, schéma, graphique, tableau, algorithme simple).</t>
  </si>
  <si>
    <t>CT 4.3</t>
  </si>
  <si>
    <t>► Utiliser différents modes de représentation formalisés (schéma, dessin, croquis, tableau, graphique, texte).</t>
  </si>
  <si>
    <t>CT 4.4</t>
  </si>
  <si>
    <t>► Expliquer un phénomène à l’oral et à l’écrit.</t>
  </si>
  <si>
    <t>5 - les représentations du monde et l'activité humaine</t>
  </si>
  <si>
    <t>Mobiliser des outils numériques</t>
  </si>
  <si>
    <t>CT 5.1</t>
  </si>
  <si>
    <t>► Utiliser des outils numériques</t>
  </si>
  <si>
    <t>CT 5.2</t>
  </si>
  <si>
    <t>► Identifier des sources d’informations fiables.</t>
  </si>
  <si>
    <t>3 - la formation de la personne et du citoyen
5 - les représentations du monde et l'activité humaine</t>
  </si>
  <si>
    <t>Adopter un comportement éthique et responsable</t>
  </si>
  <si>
    <t>CT 6.1</t>
  </si>
  <si>
    <t>CT 6.2</t>
  </si>
  <si>
    <t>Se situer dans l’espace et dans le temps</t>
  </si>
  <si>
    <t>CT 7.1</t>
  </si>
  <si>
    <t>CT 7.2</t>
  </si>
  <si>
    <t>► Se situer dans l’environnement et maitriser les notions d’échelle.</t>
  </si>
  <si>
    <t>Représentations géométriques des espaces et des astres (cercle, sphère)</t>
  </si>
  <si>
    <t xml:space="preserve">PTEVE 1.3
</t>
  </si>
  <si>
    <t>Stades de développement (grainesgermination-fleur-pollinisation, oeuf-larveadulte, œuf-fœtus-bébé-jeune-adulte).</t>
  </si>
  <si>
    <t xml:space="preserve">► Identifier les principales évolutions du besoin et des objets.
► Décrire le fonctionnement d’objets techniques, leurs fonctions et leurs constitutions.   
► Identifier les principales familles de matériaux.   
► Concevoir et produire tout ou partie d’un objet technique en équipe pour traduire une solution technologique répondant à un besoin.   
► Repérer et comprendre la communication et la gestion de l’information. </t>
  </si>
  <si>
    <t>Mettre en œuvre des observations et des expériences pour caractériser un échantillon de matière.</t>
  </si>
  <si>
    <t>Mettre en œuvre un protocole de séparation de constituants d’un mélange.</t>
  </si>
  <si>
    <t>Élaborer et mettre en œuvre un protocole pour appréhender la notion de mouvement et de mesure de la valeur de la vitesse d’un objet.</t>
  </si>
  <si>
    <t>► Classer les organismes, exploiter les liens de parenté pour comprendre et expliquer l’évolution des organismes.
► Expliquer les besoins variables en aliments de l’être humain ; l’origine et les techniques mises en œuvre pour transformer et conserver les aliments.
► Décrire comment les êtres vivants se développent et deviennent aptes à se reproduire.
► Expliquer l’origine de la matière organique des êtres vivants et son devenir.</t>
  </si>
  <si>
    <t>Expliquer les besoins variables en aliments de l’être humain ; l’origine et les techniques mises en œuvre pour transformer et conserver les aliments</t>
  </si>
  <si>
    <t>Reconnaître une cellule</t>
  </si>
  <si>
    <t>Reconnaître les situations où l’énergie est stockée, transformée, utilisée. La fabrication et le fonctionnement d’un objet technique nécessitent de l’énergie.</t>
  </si>
  <si>
    <t>Phénomènes traduisant l’activité externe de la Terre : phénomènes météorologiques et climatiques ; événements extrêmes (tempêtes, cyclones, inondations et sècheresses…).</t>
  </si>
  <si>
    <t>Identifier différentes sources et connaître quelques conversions d’énergie</t>
  </si>
  <si>
    <t>► Replacer des évolutions scientifiques et technologiques dans un contexte historique, géographique, économique et culturel.</t>
  </si>
  <si>
    <t>► Relier des connaissances acquises en sciences et technologie à des questions de santé, de sécurité et d’environnement.</t>
  </si>
  <si>
    <t>► Mettre en œuvre une action responsable et citoyenne, individuellement ou collectivement, en et hors milieu scolaire, et en témoigner.</t>
  </si>
  <si>
    <t>Relier l’approvisionnement des organes aux fonctions de nutrition.</t>
  </si>
  <si>
    <t>Titre CI n°1</t>
  </si>
  <si>
    <t>CI - 11</t>
  </si>
  <si>
    <t>Titre du CI n°11</t>
  </si>
  <si>
    <t>6 heures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</si>
</sst>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34">
    <font>
      <sz val="12"/>
      <color theme="1"/>
      <name val="Calibri"/>
      <family val="2"/>
      <scheme val="minor"/>
    </font>
    <font>
      <sz val="11"/>
      <color theme="1"/>
      <name val="AGaramondPro"/>
    </font>
    <font>
      <sz val="11"/>
      <color theme="7" tint="0.79998168889431442"/>
      <name val="AGaramondPro"/>
    </font>
    <font>
      <sz val="11"/>
      <color theme="5" tint="0.79998168889431442"/>
      <name val="AGaramondPro"/>
    </font>
    <font>
      <sz val="11"/>
      <color theme="4" tint="0.79998168889431442"/>
      <name val="AGaramondPro"/>
    </font>
    <font>
      <sz val="11"/>
      <color theme="5" tint="0.39997558519241921"/>
      <name val="AGaramondPro"/>
    </font>
    <font>
      <i/>
      <sz val="11"/>
      <color theme="5" tint="0.39997558519241921"/>
      <name val="AGaramondPro"/>
    </font>
    <font>
      <sz val="11"/>
      <color theme="0" tint="-4.9989318521683403E-2"/>
      <name val="AGaramondPro"/>
    </font>
    <font>
      <sz val="11"/>
      <color theme="0"/>
      <name val="AGaramondPro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A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A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A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Arial Rounded MT Bold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DEEBF7"/>
      </patternFill>
    </fill>
    <fill>
      <patternFill patternType="solid">
        <fgColor theme="4" tint="0.39997558519241921"/>
        <bgColor rgb="FFDEEBF7"/>
      </patternFill>
    </fill>
    <fill>
      <patternFill patternType="solid">
        <fgColor theme="5" tint="0.59999389629810485"/>
        <bgColor rgb="FFDEEBF7"/>
      </patternFill>
    </fill>
    <fill>
      <patternFill patternType="solid">
        <fgColor theme="9" tint="0.59999389629810485"/>
        <bgColor rgb="FFDEEBF7"/>
      </patternFill>
    </fill>
    <fill>
      <patternFill patternType="solid">
        <fgColor rgb="FFDAEE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DEEBF7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26" fillId="0" borderId="0"/>
  </cellStyleXfs>
  <cellXfs count="3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6" borderId="12" xfId="0" applyFont="1" applyFill="1" applyBorder="1" applyAlignment="1">
      <alignment horizontal="right" vertical="center"/>
    </xf>
    <xf numFmtId="0" fontId="11" fillId="6" borderId="10" xfId="0" applyFont="1" applyFill="1" applyBorder="1" applyAlignment="1">
      <alignment horizontal="left" vertical="center"/>
    </xf>
    <xf numFmtId="0" fontId="11" fillId="6" borderId="2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6" fillId="6" borderId="24" xfId="0" applyFont="1" applyFill="1" applyBorder="1" applyAlignment="1">
      <alignment horizontal="right" vertical="center"/>
    </xf>
    <xf numFmtId="0" fontId="11" fillId="6" borderId="25" xfId="0" applyFont="1" applyFill="1" applyBorder="1" applyAlignment="1">
      <alignment horizontal="left" vertical="center"/>
    </xf>
    <xf numFmtId="0" fontId="11" fillId="6" borderId="27" xfId="0" applyFont="1" applyFill="1" applyBorder="1" applyAlignment="1">
      <alignment horizontal="right" vertical="center"/>
    </xf>
    <xf numFmtId="0" fontId="10" fillId="8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0" fillId="8" borderId="29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8" borderId="21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10" borderId="0" xfId="0" applyFill="1" applyBorder="1" applyAlignment="1">
      <alignment horizontal="center" vertical="center" wrapText="1"/>
    </xf>
    <xf numFmtId="0" fontId="3" fillId="10" borderId="17" xfId="0" applyNumberFormat="1" applyFont="1" applyFill="1" applyBorder="1" applyAlignment="1">
      <alignment horizontal="center" vertical="center"/>
    </xf>
    <xf numFmtId="0" fontId="4" fillId="10" borderId="17" xfId="0" applyNumberFormat="1" applyFont="1" applyFill="1" applyBorder="1" applyAlignment="1">
      <alignment horizontal="center" vertical="center"/>
    </xf>
    <xf numFmtId="0" fontId="5" fillId="10" borderId="17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5" fillId="10" borderId="21" xfId="0" applyNumberFormat="1" applyFont="1" applyFill="1" applyBorder="1" applyAlignment="1">
      <alignment horizontal="center" vertical="center"/>
    </xf>
    <xf numFmtId="0" fontId="5" fillId="10" borderId="29" xfId="0" applyNumberFormat="1" applyFont="1" applyFill="1" applyBorder="1" applyAlignment="1">
      <alignment horizontal="center" vertical="center"/>
    </xf>
    <xf numFmtId="0" fontId="5" fillId="10" borderId="2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4" fillId="10" borderId="21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left" vertical="center"/>
    </xf>
    <xf numFmtId="0" fontId="10" fillId="11" borderId="3" xfId="0" applyFont="1" applyFill="1" applyBorder="1" applyAlignment="1">
      <alignment horizontal="left" vertical="center"/>
    </xf>
    <xf numFmtId="0" fontId="10" fillId="11" borderId="29" xfId="0" applyFont="1" applyFill="1" applyBorder="1" applyAlignment="1">
      <alignment horizontal="left" vertical="center" wrapText="1"/>
    </xf>
    <xf numFmtId="0" fontId="10" fillId="11" borderId="2" xfId="0" applyFont="1" applyFill="1" applyBorder="1" applyAlignment="1">
      <alignment horizontal="left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2" fillId="12" borderId="29" xfId="0" applyNumberFormat="1" applyFont="1" applyFill="1" applyBorder="1" applyAlignment="1">
      <alignment vertical="center"/>
    </xf>
    <xf numFmtId="0" fontId="1" fillId="12" borderId="11" xfId="0" applyFont="1" applyFill="1" applyBorder="1" applyAlignment="1">
      <alignment horizontal="center" vertical="center"/>
    </xf>
    <xf numFmtId="0" fontId="3" fillId="12" borderId="21" xfId="0" applyNumberFormat="1" applyFont="1" applyFill="1" applyBorder="1" applyAlignment="1">
      <alignment vertical="center"/>
    </xf>
    <xf numFmtId="0" fontId="4" fillId="12" borderId="17" xfId="0" applyNumberFormat="1" applyFont="1" applyFill="1" applyBorder="1" applyAlignment="1">
      <alignment vertical="center"/>
    </xf>
    <xf numFmtId="0" fontId="4" fillId="12" borderId="15" xfId="0" applyNumberFormat="1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7" fillId="12" borderId="22" xfId="0" applyNumberFormat="1" applyFont="1" applyFill="1" applyBorder="1" applyAlignment="1">
      <alignment vertical="center"/>
    </xf>
    <xf numFmtId="0" fontId="7" fillId="12" borderId="17" xfId="0" applyNumberFormat="1" applyFont="1" applyFill="1" applyBorder="1" applyAlignment="1">
      <alignment vertical="center"/>
    </xf>
    <xf numFmtId="0" fontId="0" fillId="12" borderId="0" xfId="0" applyFill="1" applyAlignment="1">
      <alignment horizontal="center" vertical="center"/>
    </xf>
    <xf numFmtId="0" fontId="0" fillId="12" borderId="0" xfId="0" applyNumberFormat="1" applyFont="1" applyFill="1" applyAlignment="1">
      <alignment horizontal="center"/>
    </xf>
    <xf numFmtId="0" fontId="4" fillId="10" borderId="22" xfId="0" applyNumberFormat="1" applyFont="1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/>
    </xf>
    <xf numFmtId="0" fontId="21" fillId="14" borderId="4" xfId="0" applyFont="1" applyFill="1" applyBorder="1" applyAlignment="1">
      <alignment horizontal="left" vertical="center"/>
    </xf>
    <xf numFmtId="0" fontId="21" fillId="14" borderId="15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11" fillId="6" borderId="18" xfId="0" applyFont="1" applyFill="1" applyBorder="1" applyAlignment="1">
      <alignment horizontal="left" vertical="center"/>
    </xf>
    <xf numFmtId="0" fontId="16" fillId="6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18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8" borderId="22" xfId="0" applyFont="1" applyFill="1" applyBorder="1" applyAlignment="1">
      <alignment horizontal="left" vertical="center"/>
    </xf>
    <xf numFmtId="0" fontId="0" fillId="14" borderId="17" xfId="0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wrapText="1"/>
    </xf>
    <xf numFmtId="0" fontId="5" fillId="12" borderId="21" xfId="0" applyNumberFormat="1" applyFont="1" applyFill="1" applyBorder="1" applyAlignment="1">
      <alignment vertical="center"/>
    </xf>
    <xf numFmtId="0" fontId="21" fillId="14" borderId="17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left" vertical="center"/>
    </xf>
    <xf numFmtId="0" fontId="8" fillId="12" borderId="21" xfId="0" applyNumberFormat="1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11" fillId="13" borderId="10" xfId="0" applyFont="1" applyFill="1" applyBorder="1" applyAlignment="1">
      <alignment horizontal="left" vertical="center"/>
    </xf>
    <xf numFmtId="164" fontId="27" fillId="15" borderId="0" xfId="1" applyFont="1" applyFill="1" applyBorder="1" applyAlignment="1">
      <alignment horizontal="center" vertical="top" wrapText="1"/>
    </xf>
    <xf numFmtId="164" fontId="27" fillId="15" borderId="0" xfId="1" applyFont="1" applyFill="1" applyBorder="1" applyAlignment="1">
      <alignment horizontal="center" vertical="center" wrapText="1"/>
    </xf>
    <xf numFmtId="0" fontId="21" fillId="15" borderId="39" xfId="0" applyFont="1" applyFill="1" applyBorder="1" applyAlignment="1">
      <alignment horizontal="center" vertical="center" wrapText="1"/>
    </xf>
    <xf numFmtId="0" fontId="12" fillId="20" borderId="42" xfId="0" applyFont="1" applyFill="1" applyBorder="1" applyAlignment="1">
      <alignment horizontal="right" vertical="top" wrapText="1"/>
    </xf>
    <xf numFmtId="0" fontId="12" fillId="20" borderId="43" xfId="0" applyFont="1" applyFill="1" applyBorder="1" applyAlignment="1">
      <alignment vertical="top" wrapText="1"/>
    </xf>
    <xf numFmtId="0" fontId="10" fillId="20" borderId="7" xfId="0" applyFont="1" applyFill="1" applyBorder="1" applyAlignment="1">
      <alignment horizontal="center" vertical="top" wrapText="1"/>
    </xf>
    <xf numFmtId="0" fontId="12" fillId="20" borderId="41" xfId="0" applyFont="1" applyFill="1" applyBorder="1" applyAlignment="1">
      <alignment horizontal="right" vertical="top" wrapText="1"/>
    </xf>
    <xf numFmtId="0" fontId="12" fillId="20" borderId="33" xfId="0" applyFont="1" applyFill="1" applyBorder="1" applyAlignment="1">
      <alignment vertical="top" wrapText="1"/>
    </xf>
    <xf numFmtId="0" fontId="28" fillId="20" borderId="0" xfId="0" applyFont="1" applyFill="1" applyBorder="1" applyAlignment="1">
      <alignment horizontal="left" vertical="top" wrapText="1" indent="1"/>
    </xf>
    <xf numFmtId="0" fontId="10" fillId="20" borderId="42" xfId="0" applyFont="1" applyFill="1" applyBorder="1" applyAlignment="1">
      <alignment horizontal="center" vertical="top" wrapText="1"/>
    </xf>
    <xf numFmtId="0" fontId="28" fillId="20" borderId="43" xfId="0" applyFont="1" applyFill="1" applyBorder="1" applyAlignment="1">
      <alignment horizontal="left" vertical="top" wrapText="1" indent="1"/>
    </xf>
    <xf numFmtId="0" fontId="10" fillId="20" borderId="47" xfId="0" applyFont="1" applyFill="1" applyBorder="1" applyAlignment="1">
      <alignment horizontal="center" vertical="top" wrapText="1"/>
    </xf>
    <xf numFmtId="0" fontId="28" fillId="20" borderId="8" xfId="0" applyFont="1" applyFill="1" applyBorder="1" applyAlignment="1">
      <alignment horizontal="left" vertical="top" wrapText="1" indent="1"/>
    </xf>
    <xf numFmtId="0" fontId="12" fillId="20" borderId="6" xfId="0" applyFont="1" applyFill="1" applyBorder="1" applyAlignment="1">
      <alignment vertical="top" wrapText="1"/>
    </xf>
    <xf numFmtId="0" fontId="0" fillId="0" borderId="46" xfId="0" applyFont="1" applyFill="1" applyBorder="1" applyAlignment="1">
      <alignment horizontal="center" vertical="center"/>
    </xf>
    <xf numFmtId="0" fontId="10" fillId="20" borderId="44" xfId="0" applyFont="1" applyFill="1" applyBorder="1" applyAlignment="1">
      <alignment horizontal="center" vertical="top" wrapText="1"/>
    </xf>
    <xf numFmtId="0" fontId="0" fillId="19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10" fillId="20" borderId="43" xfId="0" applyFont="1" applyFill="1" applyBorder="1" applyAlignment="1">
      <alignment horizontal="left" vertical="top" wrapText="1" indent="1"/>
    </xf>
    <xf numFmtId="0" fontId="0" fillId="19" borderId="46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28" fillId="20" borderId="0" xfId="0" applyFont="1" applyFill="1" applyBorder="1" applyAlignment="1">
      <alignment horizontal="left" vertical="center" wrapText="1" indent="1"/>
    </xf>
    <xf numFmtId="0" fontId="0" fillId="0" borderId="38" xfId="0" applyFont="1" applyFill="1" applyBorder="1" applyAlignment="1">
      <alignment horizontal="center" vertical="center"/>
    </xf>
    <xf numFmtId="0" fontId="12" fillId="20" borderId="43" xfId="0" applyFont="1" applyFill="1" applyBorder="1" applyAlignment="1">
      <alignment horizontal="right" vertical="top" wrapText="1"/>
    </xf>
    <xf numFmtId="0" fontId="0" fillId="0" borderId="51" xfId="0" applyFont="1" applyFill="1" applyBorder="1" applyAlignment="1">
      <alignment horizontal="center" vertical="center"/>
    </xf>
    <xf numFmtId="0" fontId="10" fillId="20" borderId="43" xfId="0" applyFont="1" applyFill="1" applyBorder="1" applyAlignment="1">
      <alignment horizontal="center" vertical="top" wrapText="1"/>
    </xf>
    <xf numFmtId="0" fontId="12" fillId="20" borderId="33" xfId="0" applyFont="1" applyFill="1" applyBorder="1" applyAlignment="1">
      <alignment horizontal="right" vertical="top" wrapText="1"/>
    </xf>
    <xf numFmtId="0" fontId="10" fillId="20" borderId="9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0" fillId="19" borderId="5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17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2" borderId="1" xfId="0" applyFont="1" applyFill="1" applyBorder="1" applyAlignment="1">
      <alignment horizontal="center" vertical="center" wrapText="1"/>
    </xf>
    <xf numFmtId="0" fontId="0" fillId="0" borderId="34" xfId="0" applyFont="1" applyBorder="1"/>
    <xf numFmtId="0" fontId="0" fillId="0" borderId="3" xfId="0" applyFont="1" applyFill="1" applyBorder="1" applyAlignment="1">
      <alignment horizontal="center"/>
    </xf>
    <xf numFmtId="0" fontId="0" fillId="17" borderId="17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34" xfId="0" applyFont="1" applyFill="1" applyBorder="1"/>
    <xf numFmtId="0" fontId="0" fillId="0" borderId="0" xfId="0" applyFont="1"/>
    <xf numFmtId="164" fontId="31" fillId="16" borderId="35" xfId="1" applyFont="1" applyFill="1" applyBorder="1" applyAlignment="1">
      <alignment horizontal="center" vertical="center" textRotation="90" wrapText="1"/>
    </xf>
    <xf numFmtId="164" fontId="31" fillId="17" borderId="36" xfId="1" applyFont="1" applyFill="1" applyBorder="1" applyAlignment="1">
      <alignment horizontal="center" vertical="center" textRotation="90" wrapText="1"/>
    </xf>
    <xf numFmtId="164" fontId="31" fillId="18" borderId="36" xfId="1" applyFont="1" applyFill="1" applyBorder="1" applyAlignment="1">
      <alignment horizontal="center" vertical="center" textRotation="90" wrapText="1"/>
    </xf>
    <xf numFmtId="164" fontId="31" fillId="19" borderId="37" xfId="1" applyFont="1" applyFill="1" applyBorder="1" applyAlignment="1">
      <alignment horizontal="center" vertical="center" textRotation="90" wrapText="1"/>
    </xf>
    <xf numFmtId="0" fontId="32" fillId="16" borderId="5" xfId="0" applyFont="1" applyFill="1" applyBorder="1" applyAlignment="1">
      <alignment horizontal="center" vertical="center" wrapText="1"/>
    </xf>
    <xf numFmtId="0" fontId="32" fillId="18" borderId="13" xfId="0" applyFont="1" applyFill="1" applyBorder="1" applyAlignment="1">
      <alignment horizontal="center" vertical="center" wrapText="1"/>
    </xf>
    <xf numFmtId="0" fontId="32" fillId="19" borderId="38" xfId="0" applyFont="1" applyFill="1" applyBorder="1" applyAlignment="1">
      <alignment horizontal="center" vertical="center" wrapText="1"/>
    </xf>
    <xf numFmtId="0" fontId="32" fillId="17" borderId="1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9" borderId="38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0" fillId="0" borderId="5" xfId="0" applyFont="1" applyFill="1" applyBorder="1"/>
    <xf numFmtId="0" fontId="0" fillId="18" borderId="1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0" fillId="18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Font="1" applyFill="1" applyBorder="1"/>
    <xf numFmtId="0" fontId="0" fillId="2" borderId="52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45" xfId="0" applyFont="1" applyBorder="1"/>
    <xf numFmtId="0" fontId="0" fillId="5" borderId="45" xfId="0" applyFont="1" applyFill="1" applyBorder="1" applyAlignment="1">
      <alignment horizontal="center" vertical="center" wrapText="1"/>
    </xf>
    <xf numFmtId="0" fontId="0" fillId="0" borderId="45" xfId="0" applyFont="1" applyFill="1" applyBorder="1"/>
    <xf numFmtId="0" fontId="0" fillId="0" borderId="48" xfId="0" applyFont="1" applyBorder="1"/>
    <xf numFmtId="0" fontId="0" fillId="0" borderId="50" xfId="0" applyFont="1" applyFill="1" applyBorder="1"/>
    <xf numFmtId="0" fontId="0" fillId="0" borderId="3" xfId="0" applyFont="1" applyFill="1" applyBorder="1"/>
    <xf numFmtId="0" fontId="0" fillId="0" borderId="57" xfId="0" applyFont="1" applyFill="1" applyBorder="1"/>
    <xf numFmtId="0" fontId="0" fillId="0" borderId="46" xfId="0" applyFont="1" applyFill="1" applyBorder="1"/>
    <xf numFmtId="0" fontId="0" fillId="0" borderId="48" xfId="0" applyFont="1" applyFill="1" applyBorder="1"/>
    <xf numFmtId="0" fontId="0" fillId="4" borderId="49" xfId="0" applyFont="1" applyFill="1" applyBorder="1" applyAlignment="1">
      <alignment horizontal="center" vertical="center" wrapText="1"/>
    </xf>
    <xf numFmtId="0" fontId="30" fillId="17" borderId="13" xfId="0" applyFont="1" applyFill="1" applyBorder="1" applyAlignment="1">
      <alignment horizontal="center" vertical="center" wrapText="1"/>
    </xf>
    <xf numFmtId="0" fontId="30" fillId="17" borderId="3" xfId="0" applyFont="1" applyFill="1" applyBorder="1" applyAlignment="1">
      <alignment horizontal="center" vertical="center" wrapText="1"/>
    </xf>
    <xf numFmtId="0" fontId="30" fillId="17" borderId="32" xfId="0" applyFont="1" applyFill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0" fillId="0" borderId="52" xfId="0" applyFont="1" applyFill="1" applyBorder="1"/>
    <xf numFmtId="0" fontId="0" fillId="4" borderId="53" xfId="0" applyFont="1" applyFill="1" applyBorder="1" applyAlignment="1">
      <alignment horizontal="center" vertical="center" wrapText="1"/>
    </xf>
    <xf numFmtId="0" fontId="3" fillId="10" borderId="29" xfId="0" applyNumberFormat="1" applyFont="1" applyFill="1" applyBorder="1" applyAlignment="1">
      <alignment horizontal="center" vertical="center"/>
    </xf>
    <xf numFmtId="0" fontId="3" fillId="10" borderId="22" xfId="0" applyNumberFormat="1" applyFont="1" applyFill="1" applyBorder="1" applyAlignment="1">
      <alignment horizontal="center" vertical="center"/>
    </xf>
    <xf numFmtId="0" fontId="6" fillId="10" borderId="29" xfId="0" applyNumberFormat="1" applyFont="1" applyFill="1" applyBorder="1" applyAlignment="1">
      <alignment horizontal="center" vertical="center"/>
    </xf>
    <xf numFmtId="0" fontId="6" fillId="10" borderId="22" xfId="0" applyNumberFormat="1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left" vertical="center"/>
    </xf>
    <xf numFmtId="0" fontId="10" fillId="8" borderId="32" xfId="0" applyFont="1" applyFill="1" applyBorder="1" applyAlignment="1">
      <alignment horizontal="left" vertical="center"/>
    </xf>
    <xf numFmtId="0" fontId="3" fillId="10" borderId="10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4" fillId="10" borderId="21" xfId="0" applyNumberFormat="1" applyFont="1" applyFill="1" applyBorder="1" applyAlignment="1">
      <alignment horizontal="center" vertical="center"/>
    </xf>
    <xf numFmtId="0" fontId="4" fillId="10" borderId="29" xfId="0" applyNumberFormat="1" applyFont="1" applyFill="1" applyBorder="1" applyAlignment="1">
      <alignment horizontal="center" vertical="center"/>
    </xf>
    <xf numFmtId="0" fontId="5" fillId="10" borderId="29" xfId="0" applyNumberFormat="1" applyFont="1" applyFill="1" applyBorder="1" applyAlignment="1">
      <alignment horizontal="center" vertical="center"/>
    </xf>
    <xf numFmtId="0" fontId="5" fillId="10" borderId="21" xfId="0" applyNumberFormat="1" applyFont="1" applyFill="1" applyBorder="1" applyAlignment="1">
      <alignment horizontal="center" vertical="center"/>
    </xf>
    <xf numFmtId="0" fontId="5" fillId="10" borderId="22" xfId="0" applyNumberFormat="1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1" fillId="14" borderId="4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0" fillId="10" borderId="29" xfId="0" applyNumberFormat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11" borderId="2" xfId="0" applyFont="1" applyFill="1" applyBorder="1" applyAlignment="1">
      <alignment horizontal="left" vertical="center"/>
    </xf>
    <xf numFmtId="0" fontId="10" fillId="11" borderId="23" xfId="0" applyFont="1" applyFill="1" applyBorder="1" applyAlignment="1">
      <alignment horizontal="left" vertical="center"/>
    </xf>
    <xf numFmtId="0" fontId="10" fillId="11" borderId="3" xfId="0" applyFont="1" applyFill="1" applyBorder="1" applyAlignment="1">
      <alignment horizontal="left" vertical="center"/>
    </xf>
    <xf numFmtId="0" fontId="21" fillId="14" borderId="4" xfId="0" applyFont="1" applyFill="1" applyBorder="1" applyAlignment="1">
      <alignment horizontal="left" vertical="center" wrapText="1"/>
    </xf>
    <xf numFmtId="0" fontId="21" fillId="14" borderId="15" xfId="0" applyFont="1" applyFill="1" applyBorder="1" applyAlignment="1">
      <alignment horizontal="left" vertical="center" wrapText="1"/>
    </xf>
    <xf numFmtId="0" fontId="8" fillId="10" borderId="29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21" fillId="14" borderId="17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23" fillId="0" borderId="2" xfId="0" applyNumberFormat="1" applyFont="1" applyBorder="1" applyAlignment="1">
      <alignment horizontal="center" textRotation="90"/>
    </xf>
    <xf numFmtId="0" fontId="23" fillId="0" borderId="23" xfId="0" applyNumberFormat="1" applyFont="1" applyBorder="1" applyAlignment="1">
      <alignment horizontal="center" textRotation="90"/>
    </xf>
    <xf numFmtId="0" fontId="23" fillId="0" borderId="3" xfId="0" applyNumberFormat="1" applyFont="1" applyBorder="1" applyAlignment="1">
      <alignment horizontal="center" textRotation="90"/>
    </xf>
    <xf numFmtId="0" fontId="3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10" borderId="21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left" vertical="center"/>
    </xf>
    <xf numFmtId="0" fontId="14" fillId="0" borderId="32" xfId="0" applyFont="1" applyBorder="1" applyAlignment="1">
      <alignment horizontal="left" vertical="center" wrapText="1"/>
    </xf>
    <xf numFmtId="0" fontId="18" fillId="8" borderId="4" xfId="0" applyFont="1" applyFill="1" applyBorder="1" applyAlignment="1">
      <alignment horizontal="left" vertical="center" wrapText="1"/>
    </xf>
    <xf numFmtId="0" fontId="18" fillId="8" borderId="15" xfId="0" applyFont="1" applyFill="1" applyBorder="1" applyAlignment="1">
      <alignment horizontal="left" vertical="center" wrapText="1"/>
    </xf>
    <xf numFmtId="0" fontId="12" fillId="11" borderId="4" xfId="0" applyFont="1" applyFill="1" applyBorder="1" applyAlignment="1">
      <alignment horizontal="left" vertical="center" wrapText="1"/>
    </xf>
    <xf numFmtId="0" fontId="12" fillId="11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7" fillId="11" borderId="4" xfId="0" applyFont="1" applyFill="1" applyBorder="1" applyAlignment="1">
      <alignment horizontal="left" vertical="center" wrapText="1"/>
    </xf>
    <xf numFmtId="0" fontId="17" fillId="11" borderId="15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7" fillId="8" borderId="14" xfId="0" applyFont="1" applyFill="1" applyBorder="1" applyAlignment="1">
      <alignment horizontal="left" vertical="center" wrapText="1"/>
    </xf>
    <xf numFmtId="0" fontId="17" fillId="8" borderId="20" xfId="0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17" fillId="8" borderId="15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0" fillId="21" borderId="56" xfId="0" applyFont="1" applyFill="1" applyBorder="1" applyAlignment="1">
      <alignment horizontal="center" vertical="center"/>
    </xf>
    <xf numFmtId="0" fontId="0" fillId="21" borderId="16" xfId="0" applyFont="1" applyFill="1" applyBorder="1" applyAlignment="1">
      <alignment horizontal="center" vertical="center"/>
    </xf>
    <xf numFmtId="0" fontId="0" fillId="21" borderId="58" xfId="0" applyFont="1" applyFill="1" applyBorder="1" applyAlignment="1">
      <alignment horizontal="center" vertical="center"/>
    </xf>
    <xf numFmtId="0" fontId="0" fillId="21" borderId="43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0" fillId="21" borderId="7" xfId="0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12" fillId="20" borderId="33" xfId="0" applyFont="1" applyFill="1" applyBorder="1" applyAlignment="1">
      <alignment horizontal="center" vertical="top" wrapText="1"/>
    </xf>
    <xf numFmtId="0" fontId="12" fillId="20" borderId="43" xfId="0" applyFont="1" applyFill="1" applyBorder="1" applyAlignment="1">
      <alignment horizontal="center" vertical="top" wrapText="1"/>
    </xf>
    <xf numFmtId="0" fontId="12" fillId="20" borderId="9" xfId="0" applyFont="1" applyFill="1" applyBorder="1" applyAlignment="1">
      <alignment horizontal="center" vertical="top" wrapText="1"/>
    </xf>
    <xf numFmtId="0" fontId="12" fillId="20" borderId="41" xfId="0" applyFont="1" applyFill="1" applyBorder="1" applyAlignment="1">
      <alignment horizontal="center" vertical="top" wrapText="1"/>
    </xf>
    <xf numFmtId="0" fontId="12" fillId="20" borderId="42" xfId="0" applyFont="1" applyFill="1" applyBorder="1" applyAlignment="1">
      <alignment horizontal="center" vertical="top" wrapText="1"/>
    </xf>
    <xf numFmtId="0" fontId="12" fillId="20" borderId="44" xfId="0" applyFont="1" applyFill="1" applyBorder="1" applyAlignment="1">
      <alignment horizontal="center" vertical="top" wrapText="1"/>
    </xf>
    <xf numFmtId="0" fontId="28" fillId="20" borderId="43" xfId="0" applyFont="1" applyFill="1" applyBorder="1" applyAlignment="1">
      <alignment horizontal="left" vertical="top" wrapText="1" indent="1"/>
    </xf>
    <xf numFmtId="0" fontId="28" fillId="20" borderId="9" xfId="0" applyFont="1" applyFill="1" applyBorder="1" applyAlignment="1">
      <alignment horizontal="left" vertical="top" wrapText="1" indent="1"/>
    </xf>
    <xf numFmtId="0" fontId="14" fillId="20" borderId="43" xfId="0" applyFont="1" applyFill="1" applyBorder="1" applyAlignment="1">
      <alignment horizontal="center" vertical="top" wrapText="1"/>
    </xf>
    <xf numFmtId="0" fontId="14" fillId="20" borderId="9" xfId="0" applyFont="1" applyFill="1" applyBorder="1" applyAlignment="1">
      <alignment horizontal="center" vertical="top" wrapText="1"/>
    </xf>
    <xf numFmtId="0" fontId="0" fillId="21" borderId="31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horizontal="center" vertical="center"/>
    </xf>
    <xf numFmtId="0" fontId="10" fillId="20" borderId="43" xfId="0" applyFont="1" applyFill="1" applyBorder="1" applyAlignment="1">
      <alignment horizontal="left" vertical="top" wrapText="1" indent="1"/>
    </xf>
    <xf numFmtId="0" fontId="10" fillId="20" borderId="9" xfId="0" applyFont="1" applyFill="1" applyBorder="1" applyAlignment="1">
      <alignment horizontal="left" vertical="top" wrapText="1" indent="1"/>
    </xf>
    <xf numFmtId="164" fontId="27" fillId="0" borderId="0" xfId="1" applyFont="1" applyFill="1" applyBorder="1" applyAlignment="1">
      <alignment horizontal="center" vertical="center" wrapText="1"/>
    </xf>
    <xf numFmtId="0" fontId="21" fillId="15" borderId="24" xfId="0" applyFont="1" applyFill="1" applyBorder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 wrapText="1"/>
    </xf>
    <xf numFmtId="0" fontId="24" fillId="15" borderId="33" xfId="0" applyFont="1" applyFill="1" applyBorder="1" applyAlignment="1">
      <alignment horizontal="center" vertical="center" wrapText="1"/>
    </xf>
    <xf numFmtId="0" fontId="24" fillId="15" borderId="6" xfId="0" applyFont="1" applyFill="1" applyBorder="1" applyAlignment="1">
      <alignment horizontal="center" vertical="center" wrapText="1"/>
    </xf>
    <xf numFmtId="0" fontId="24" fillId="15" borderId="40" xfId="0" applyFont="1" applyFill="1" applyBorder="1" applyAlignment="1">
      <alignment horizontal="center" vertical="center" wrapText="1"/>
    </xf>
    <xf numFmtId="0" fontId="25" fillId="20" borderId="41" xfId="0" applyFont="1" applyFill="1" applyBorder="1" applyAlignment="1">
      <alignment horizontal="center" vertical="top" wrapText="1"/>
    </xf>
    <xf numFmtId="0" fontId="25" fillId="20" borderId="42" xfId="0" applyFont="1" applyFill="1" applyBorder="1" applyAlignment="1">
      <alignment horizontal="center" vertical="top" wrapText="1"/>
    </xf>
    <xf numFmtId="0" fontId="25" fillId="20" borderId="44" xfId="0" applyFont="1" applyFill="1" applyBorder="1" applyAlignment="1">
      <alignment horizontal="center" vertical="top" wrapText="1"/>
    </xf>
    <xf numFmtId="0" fontId="10" fillId="20" borderId="42" xfId="0" applyFont="1" applyFill="1" applyBorder="1" applyAlignment="1">
      <alignment horizontal="center" vertical="top" wrapText="1"/>
    </xf>
    <xf numFmtId="0" fontId="10" fillId="20" borderId="44" xfId="0" applyFont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Medium7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</xdr:colOff>
      <xdr:row>0</xdr:row>
      <xdr:rowOff>0</xdr:rowOff>
    </xdr:from>
    <xdr:to>
      <xdr:col>1</xdr:col>
      <xdr:colOff>1645680</xdr:colOff>
      <xdr:row>2</xdr:row>
      <xdr:rowOff>109835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" y="0"/>
          <a:ext cx="2407680" cy="576000"/>
        </a:xfrm>
        <a:prstGeom prst="rect">
          <a:avLst/>
        </a:prstGeom>
      </xdr:spPr>
    </xdr:pic>
    <xdr:clientData/>
  </xdr:twoCellAnchor>
  <xdr:twoCellAnchor editAs="oneCell">
    <xdr:from>
      <xdr:col>3</xdr:col>
      <xdr:colOff>1506071</xdr:colOff>
      <xdr:row>2</xdr:row>
      <xdr:rowOff>905435</xdr:rowOff>
    </xdr:from>
    <xdr:to>
      <xdr:col>3</xdr:col>
      <xdr:colOff>2801471</xdr:colOff>
      <xdr:row>4</xdr:row>
      <xdr:rowOff>301364</xdr:rowOff>
    </xdr:to>
    <xdr:pic>
      <xdr:nvPicPr>
        <xdr:cNvPr id="3" name="Image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66447" y="1371600"/>
          <a:ext cx="1295400" cy="561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85345</xdr:colOff>
      <xdr:row>0</xdr:row>
      <xdr:rowOff>73152</xdr:rowOff>
    </xdr:from>
    <xdr:to>
      <xdr:col>0</xdr:col>
      <xdr:colOff>1280161</xdr:colOff>
      <xdr:row>1</xdr:row>
      <xdr:rowOff>386199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5" y="73152"/>
          <a:ext cx="1194816" cy="510271"/>
        </a:xfrm>
        <a:prstGeom prst="rect">
          <a:avLst/>
        </a:prstGeom>
      </xdr:spPr>
    </xdr:pic>
    <xdr:clientData/>
  </xdr:twoCellAnchor>
  <xdr:twoCellAnchor editAs="oneCell">
    <xdr:from>
      <xdr:col>0</xdr:col>
      <xdr:colOff>1470212</xdr:colOff>
      <xdr:row>1</xdr:row>
      <xdr:rowOff>224117</xdr:rowOff>
    </xdr:from>
    <xdr:to>
      <xdr:col>1</xdr:col>
      <xdr:colOff>1941516</xdr:colOff>
      <xdr:row>1</xdr:row>
      <xdr:rowOff>800117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212" y="421341"/>
          <a:ext cx="2407680" cy="57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144780</xdr:rowOff>
    </xdr:from>
    <xdr:to>
      <xdr:col>1</xdr:col>
      <xdr:colOff>478536</xdr:colOff>
      <xdr:row>0</xdr:row>
      <xdr:rowOff>655051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144780"/>
          <a:ext cx="1194816" cy="510271"/>
        </a:xfrm>
        <a:prstGeom prst="rect">
          <a:avLst/>
        </a:prstGeom>
      </xdr:spPr>
    </xdr:pic>
    <xdr:clientData/>
  </xdr:twoCellAnchor>
  <xdr:twoCellAnchor editAs="oneCell">
    <xdr:from>
      <xdr:col>2</xdr:col>
      <xdr:colOff>1019107</xdr:colOff>
      <xdr:row>0</xdr:row>
      <xdr:rowOff>111969</xdr:rowOff>
    </xdr:from>
    <xdr:to>
      <xdr:col>2</xdr:col>
      <xdr:colOff>3426787</xdr:colOff>
      <xdr:row>0</xdr:row>
      <xdr:rowOff>687969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5987" y="111969"/>
          <a:ext cx="240768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9"/>
  <sheetViews>
    <sheetView tabSelected="1" zoomScale="85" zoomScaleNormal="85" workbookViewId="0">
      <pane xSplit="6" ySplit="4" topLeftCell="G71" activePane="bottomRight" state="frozen"/>
      <selection pane="topRight" activeCell="M1" sqref="M1"/>
      <selection pane="bottomLeft" activeCell="A5" sqref="A5"/>
      <selection pane="bottomRight" activeCell="L39" sqref="L39"/>
    </sheetView>
  </sheetViews>
  <sheetFormatPr baseColWidth="10" defaultRowHeight="15.6"/>
  <cols>
    <col min="1" max="1" width="10.19921875" style="107" customWidth="1"/>
    <col min="2" max="2" width="23.19921875" style="41" customWidth="1"/>
    <col min="3" max="3" width="12" style="42" customWidth="1"/>
    <col min="4" max="4" width="37.296875" style="42" customWidth="1"/>
    <col min="5" max="5" width="3.296875" style="1" customWidth="1"/>
    <col min="6" max="6" width="4" style="11" bestFit="1" customWidth="1"/>
    <col min="7" max="17" width="15.69921875" customWidth="1"/>
    <col min="18" max="29" width="11.19921875" style="46"/>
  </cols>
  <sheetData>
    <row r="1" spans="1:17" s="46" customFormat="1" ht="21" customHeight="1">
      <c r="A1" s="282" t="s">
        <v>15</v>
      </c>
      <c r="B1" s="283" t="s">
        <v>16</v>
      </c>
      <c r="C1" s="283" t="s">
        <v>17</v>
      </c>
      <c r="D1" s="283" t="s">
        <v>18</v>
      </c>
      <c r="E1" s="276" t="s">
        <v>263</v>
      </c>
      <c r="F1" s="279" t="s">
        <v>262</v>
      </c>
      <c r="G1" s="262" t="s">
        <v>254</v>
      </c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7" s="47" customFormat="1" ht="16.05" customHeight="1">
      <c r="A2" s="283"/>
      <c r="B2" s="283"/>
      <c r="C2" s="283"/>
      <c r="D2" s="283"/>
      <c r="E2" s="277"/>
      <c r="F2" s="280"/>
      <c r="G2" s="5" t="s">
        <v>14</v>
      </c>
      <c r="H2" s="5" t="s">
        <v>0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255</v>
      </c>
      <c r="O2" s="5" t="s">
        <v>3</v>
      </c>
      <c r="P2" s="5" t="s">
        <v>257</v>
      </c>
      <c r="Q2" s="5" t="s">
        <v>344</v>
      </c>
    </row>
    <row r="3" spans="1:17" s="48" customFormat="1" ht="91.8" customHeight="1">
      <c r="A3" s="283"/>
      <c r="B3" s="283"/>
      <c r="C3" s="283"/>
      <c r="D3" s="283"/>
      <c r="E3" s="278"/>
      <c r="F3" s="281"/>
      <c r="G3" s="12" t="str">
        <f>HLOOKUP(G$2,Thématiques!$C$1:$N$2,2,)</f>
        <v>Titre CI n°1</v>
      </c>
      <c r="H3" s="12" t="str">
        <f>HLOOKUP(H$2,Thématiques!$C$1:$N$2,2,)</f>
        <v>Titre CI n°2</v>
      </c>
      <c r="I3" s="12" t="str">
        <f>HLOOKUP(I$2,Thématiques!$C$1:$N$2,2,)</f>
        <v>Titre CI n°3</v>
      </c>
      <c r="J3" s="12" t="str">
        <f>HLOOKUP(J$2,Thématiques!$C$1:$N$2,2,)</f>
        <v>Titre du CI n°4</v>
      </c>
      <c r="K3" s="12" t="str">
        <f>HLOOKUP(K$2,Thématiques!$C$1:$N$2,2,)</f>
        <v>Titre du CI n°5</v>
      </c>
      <c r="L3" s="12" t="str">
        <f>HLOOKUP(L$2,Thématiques!$C$1:$N$2,2,)</f>
        <v>Titre du CI n°6</v>
      </c>
      <c r="M3" s="12" t="str">
        <f>HLOOKUP(M$2,Thématiques!$C$1:$N$2,2,)</f>
        <v>Titre du CI n°7</v>
      </c>
      <c r="N3" s="12" t="str">
        <f>HLOOKUP(N$2,Thématiques!$C$1:$N$2,2,)</f>
        <v>Titre du CI n°8</v>
      </c>
      <c r="O3" s="12" t="str">
        <f>HLOOKUP(O$2,Thématiques!$C$1:$N$2,2,)</f>
        <v>Titre du CI n°5</v>
      </c>
      <c r="P3" s="12" t="str">
        <f>HLOOKUP(P$2,Thématiques!$C$1:$N$2,2,)</f>
        <v>Titre du CI n°10</v>
      </c>
      <c r="Q3" s="12" t="str">
        <f>HLOOKUP(Q$2,Thématiques!$C$1:$N$2,2,)</f>
        <v>Titre du CI n°11</v>
      </c>
    </row>
    <row r="4" spans="1:17" s="46" customFormat="1" ht="26.4" hidden="1" customHeight="1">
      <c r="A4" s="104"/>
      <c r="B4" s="7"/>
      <c r="C4" s="14"/>
      <c r="D4" s="15"/>
      <c r="E4" s="1"/>
      <c r="F4" s="10">
        <v>1</v>
      </c>
      <c r="G4" s="2" t="e">
        <f>HLOOKUP(G$2,Thématiques!$C$2:$N$2,2,)</f>
        <v>#N/A</v>
      </c>
      <c r="H4" s="2" t="e">
        <f>HLOOKUP(H$2,Thématiques!$C$2:$N$2,2,)</f>
        <v>#N/A</v>
      </c>
      <c r="I4" s="2" t="e">
        <f>HLOOKUP(I$2,Thématiques!$C$2:$N$2,2,)</f>
        <v>#N/A</v>
      </c>
      <c r="J4" s="2" t="e">
        <f>HLOOKUP(J$2,Thématiques!$C$2:$N$2,2,)</f>
        <v>#N/A</v>
      </c>
      <c r="K4" s="2" t="e">
        <f>HLOOKUP(K$2,Thématiques!$C$2:$N$2,2,)</f>
        <v>#N/A</v>
      </c>
      <c r="L4" s="2" t="e">
        <f>HLOOKUP(L$2,Thématiques!$C$2:$N$2,2,)</f>
        <v>#N/A</v>
      </c>
      <c r="M4" s="2" t="e">
        <f>HLOOKUP(M$2,Thématiques!$C$2:$N$2,2,)</f>
        <v>#N/A</v>
      </c>
      <c r="N4" s="2" t="e">
        <f>HLOOKUP(N$2,Thématiques!$C$2:$N$2,2,)</f>
        <v>#N/A</v>
      </c>
      <c r="O4" s="2"/>
      <c r="P4" s="2" t="e">
        <f>HLOOKUP(P$2,Thématiques!$C$2:$N$2,2,)</f>
        <v>#N/A</v>
      </c>
      <c r="Q4" s="3" t="e">
        <f>HLOOKUP(Q$2,Thématiques!$C$2:$N$2,2,)</f>
        <v>#N/A</v>
      </c>
    </row>
    <row r="5" spans="1:17" s="46" customFormat="1" ht="26.4" customHeight="1" thickBot="1">
      <c r="A5" s="264" t="s">
        <v>252</v>
      </c>
      <c r="B5" s="265"/>
      <c r="C5" s="265"/>
      <c r="D5" s="265"/>
      <c r="E5" s="122"/>
      <c r="F5" s="12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46" customFormat="1" ht="16.2" thickBot="1">
      <c r="A6" s="16">
        <v>9</v>
      </c>
      <c r="B6" s="17" t="s">
        <v>16</v>
      </c>
      <c r="C6" s="16">
        <v>16</v>
      </c>
      <c r="D6" s="17" t="s">
        <v>18</v>
      </c>
      <c r="E6" s="123" t="s">
        <v>253</v>
      </c>
      <c r="F6" s="123" t="s">
        <v>253</v>
      </c>
      <c r="G6" s="79" t="s">
        <v>253</v>
      </c>
      <c r="H6" s="79" t="s">
        <v>253</v>
      </c>
      <c r="I6" s="79" t="s">
        <v>253</v>
      </c>
      <c r="J6" s="79" t="s">
        <v>253</v>
      </c>
      <c r="K6" s="79" t="s">
        <v>253</v>
      </c>
      <c r="L6" s="79" t="s">
        <v>253</v>
      </c>
      <c r="M6" s="79" t="s">
        <v>253</v>
      </c>
      <c r="N6" s="79" t="s">
        <v>253</v>
      </c>
      <c r="O6" s="79"/>
      <c r="P6" s="79" t="s">
        <v>253</v>
      </c>
      <c r="Q6" s="79" t="s">
        <v>253</v>
      </c>
    </row>
    <row r="7" spans="1:17" s="46" customFormat="1">
      <c r="A7" s="270" t="s">
        <v>19</v>
      </c>
      <c r="B7" s="271"/>
      <c r="C7" s="271"/>
      <c r="D7" s="272"/>
      <c r="E7" s="86" t="s">
        <v>253</v>
      </c>
      <c r="F7" s="87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s="46" customFormat="1" ht="41.4" customHeight="1">
      <c r="A8" s="273" t="s">
        <v>20</v>
      </c>
      <c r="B8" s="273"/>
      <c r="C8" s="273"/>
      <c r="D8" s="274"/>
      <c r="E8" s="88" t="s">
        <v>253</v>
      </c>
      <c r="F8" s="89" t="s">
        <v>253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s="46" customFormat="1">
      <c r="A9" s="103" t="s">
        <v>21</v>
      </c>
      <c r="B9" s="101" t="s">
        <v>22</v>
      </c>
      <c r="C9" s="102"/>
      <c r="D9" s="118"/>
      <c r="E9" s="116" t="s">
        <v>253</v>
      </c>
      <c r="F9" s="115">
        <f>IF(SUM(E10:E17)&lt;&gt;0,COUNTIF((E10:E17),"&lt;&gt;"&amp;"0")/8,0)</f>
        <v>0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7" s="46" customFormat="1" ht="41.4">
      <c r="A10" s="233" t="s">
        <v>23</v>
      </c>
      <c r="B10" s="285" t="s">
        <v>330</v>
      </c>
      <c r="C10" s="19" t="s">
        <v>25</v>
      </c>
      <c r="D10" s="108" t="s">
        <v>26</v>
      </c>
      <c r="E10" s="76">
        <f t="shared" ref="E10:E57" si="0">COUNTIF(G10:Q10,"&lt;&gt;"&amp;"0")</f>
        <v>0</v>
      </c>
      <c r="F10" s="216">
        <f>IF(SUM(E10:E14)&lt;&gt;0,COUNTIF((E10:E14),"&lt;&gt;"&amp;"0")/5,0)</f>
        <v>0</v>
      </c>
      <c r="G10" s="49">
        <f>HLOOKUP(G$2,Thématiques!$C$1:$N$92,ROW()-5,)</f>
        <v>0</v>
      </c>
      <c r="H10" s="49">
        <f>HLOOKUP(H$2,Thématiques!$C$1:$N$92,ROW()-5,)</f>
        <v>0</v>
      </c>
      <c r="I10" s="49">
        <f>HLOOKUP(I$2,Thématiques!$C$1:$N$92,ROW()-5,)</f>
        <v>0</v>
      </c>
      <c r="J10" s="49">
        <f>HLOOKUP(J$2,Thématiques!$C$1:$N$92,ROW()-5,)</f>
        <v>0</v>
      </c>
      <c r="K10" s="49">
        <f>HLOOKUP(K$2,Thématiques!$C$1:$N$92,ROW()-5,)</f>
        <v>0</v>
      </c>
      <c r="L10" s="49">
        <f>HLOOKUP(L$2,Thématiques!$C$1:$N$92,ROW()-5,)</f>
        <v>0</v>
      </c>
      <c r="M10" s="49">
        <f>HLOOKUP(M$2,Thématiques!$C$1:$N$92,ROW()-5,)</f>
        <v>0</v>
      </c>
      <c r="N10" s="49">
        <f>HLOOKUP(N$2,Thématiques!$C$1:$N$92,ROW()-5,)</f>
        <v>0</v>
      </c>
      <c r="O10" s="49">
        <f>HLOOKUP(O$2,Thématiques!$C$1:$N$92,ROW()-5,)</f>
        <v>0</v>
      </c>
      <c r="P10" s="49">
        <f>HLOOKUP(P$2,Thématiques!$C$1:$N$92,ROW()-5,)</f>
        <v>0</v>
      </c>
      <c r="Q10" s="49">
        <f>HLOOKUP(Q$2,Thématiques!$C$1:$N$92,ROW()-5,)</f>
        <v>0</v>
      </c>
    </row>
    <row r="11" spans="1:17" s="46" customFormat="1" ht="41.4">
      <c r="A11" s="233"/>
      <c r="B11" s="285"/>
      <c r="C11" s="21" t="s">
        <v>27</v>
      </c>
      <c r="D11" s="44" t="s">
        <v>28</v>
      </c>
      <c r="E11" s="76">
        <f t="shared" si="0"/>
        <v>0</v>
      </c>
      <c r="F11" s="216"/>
      <c r="G11" s="49">
        <f>HLOOKUP(G$2,Thématiques!$C$1:$N$92,ROW()-5,)</f>
        <v>0</v>
      </c>
      <c r="H11" s="49">
        <f>HLOOKUP(H$2,Thématiques!$C$1:$N$92,ROW()-5,)</f>
        <v>0</v>
      </c>
      <c r="I11" s="49">
        <f>HLOOKUP(I$2,Thématiques!$C$1:$N$92,ROW()-5,)</f>
        <v>0</v>
      </c>
      <c r="J11" s="49">
        <f>HLOOKUP(J$2,Thématiques!$C$1:$N$92,ROW()-5,)</f>
        <v>0</v>
      </c>
      <c r="K11" s="49">
        <f>HLOOKUP(K$2,Thématiques!$C$1:$N$92,ROW()-5,)</f>
        <v>0</v>
      </c>
      <c r="L11" s="49">
        <f>HLOOKUP(L$2,Thématiques!$C$1:$N$92,ROW()-5,)</f>
        <v>0</v>
      </c>
      <c r="M11" s="49">
        <f>HLOOKUP(M$2,Thématiques!$C$1:$N$92,ROW()-5,)</f>
        <v>0</v>
      </c>
      <c r="N11" s="49">
        <f>HLOOKUP(N$2,Thématiques!$C$1:$N$92,ROW()-5,)</f>
        <v>0</v>
      </c>
      <c r="O11" s="49">
        <f>HLOOKUP(O$2,Thématiques!$C$1:$N$92,ROW()-5,)</f>
        <v>0</v>
      </c>
      <c r="P11" s="49">
        <f>HLOOKUP(P$2,Thématiques!$C$1:$N$92,ROW()-5,)</f>
        <v>0</v>
      </c>
      <c r="Q11" s="49">
        <f>HLOOKUP(Q$2,Thématiques!$C$1:$N$92,ROW()-5,)</f>
        <v>0</v>
      </c>
    </row>
    <row r="12" spans="1:17" s="46" customFormat="1" ht="41.4" customHeight="1">
      <c r="A12" s="233"/>
      <c r="B12" s="285"/>
      <c r="C12" s="21" t="s">
        <v>29</v>
      </c>
      <c r="D12" s="44" t="s">
        <v>30</v>
      </c>
      <c r="E12" s="76">
        <f t="shared" si="0"/>
        <v>0</v>
      </c>
      <c r="F12" s="216"/>
      <c r="G12" s="49">
        <f>HLOOKUP(G$2,Thématiques!$C$1:$N$92,ROW()-5,)</f>
        <v>0</v>
      </c>
      <c r="H12" s="49">
        <f>HLOOKUP(H$2,Thématiques!$C$1:$N$92,ROW()-5,)</f>
        <v>0</v>
      </c>
      <c r="I12" s="49">
        <f>HLOOKUP(I$2,Thématiques!$C$1:$N$92,ROW()-5,)</f>
        <v>0</v>
      </c>
      <c r="J12" s="49">
        <f>HLOOKUP(J$2,Thématiques!$C$1:$N$92,ROW()-5,)</f>
        <v>0</v>
      </c>
      <c r="K12" s="49">
        <f>HLOOKUP(K$2,Thématiques!$C$1:$N$92,ROW()-5,)</f>
        <v>0</v>
      </c>
      <c r="L12" s="49">
        <f>HLOOKUP(L$2,Thématiques!$C$1:$N$92,ROW()-5,)</f>
        <v>0</v>
      </c>
      <c r="M12" s="49">
        <f>HLOOKUP(M$2,Thématiques!$C$1:$N$92,ROW()-5,)</f>
        <v>0</v>
      </c>
      <c r="N12" s="49">
        <f>HLOOKUP(N$2,Thématiques!$C$1:$N$92,ROW()-5,)</f>
        <v>0</v>
      </c>
      <c r="O12" s="49">
        <f>HLOOKUP(O$2,Thématiques!$C$1:$N$92,ROW()-5,)</f>
        <v>0</v>
      </c>
      <c r="P12" s="49">
        <f>HLOOKUP(P$2,Thématiques!$C$1:$N$92,ROW()-5,)</f>
        <v>0</v>
      </c>
      <c r="Q12" s="49">
        <f>HLOOKUP(Q$2,Thématiques!$C$1:$N$92,ROW()-5,)</f>
        <v>0</v>
      </c>
    </row>
    <row r="13" spans="1:17" s="46" customFormat="1" ht="27.6">
      <c r="A13" s="233"/>
      <c r="B13" s="285"/>
      <c r="C13" s="21" t="s">
        <v>31</v>
      </c>
      <c r="D13" s="45" t="s">
        <v>32</v>
      </c>
      <c r="E13" s="76">
        <f t="shared" si="0"/>
        <v>0</v>
      </c>
      <c r="F13" s="216"/>
      <c r="G13" s="49">
        <f>HLOOKUP(G$2,Thématiques!$C$1:$N$92,ROW()-5,)</f>
        <v>0</v>
      </c>
      <c r="H13" s="49">
        <f>HLOOKUP(H$2,Thématiques!$C$1:$N$92,ROW()-5,)</f>
        <v>0</v>
      </c>
      <c r="I13" s="49">
        <f>HLOOKUP(I$2,Thématiques!$C$1:$N$92,ROW()-5,)</f>
        <v>0</v>
      </c>
      <c r="J13" s="49">
        <f>HLOOKUP(J$2,Thématiques!$C$1:$N$92,ROW()-5,)</f>
        <v>0</v>
      </c>
      <c r="K13" s="49">
        <f>HLOOKUP(K$2,Thématiques!$C$1:$N$92,ROW()-5,)</f>
        <v>0</v>
      </c>
      <c r="L13" s="49">
        <f>HLOOKUP(L$2,Thématiques!$C$1:$N$92,ROW()-5,)</f>
        <v>0</v>
      </c>
      <c r="M13" s="49">
        <f>HLOOKUP(M$2,Thématiques!$C$1:$N$92,ROW()-5,)</f>
        <v>0</v>
      </c>
      <c r="N13" s="49">
        <f>HLOOKUP(N$2,Thématiques!$C$1:$N$92,ROW()-5,)</f>
        <v>0</v>
      </c>
      <c r="O13" s="49">
        <f>HLOOKUP(O$2,Thématiques!$C$1:$N$92,ROW()-5,)</f>
        <v>0</v>
      </c>
      <c r="P13" s="49">
        <f>HLOOKUP(P$2,Thématiques!$C$1:$N$92,ROW()-5,)</f>
        <v>0</v>
      </c>
      <c r="Q13" s="49">
        <f>HLOOKUP(Q$2,Thématiques!$C$1:$N$92,ROW()-5,)</f>
        <v>0</v>
      </c>
    </row>
    <row r="14" spans="1:17" s="46" customFormat="1" ht="27.6">
      <c r="A14" s="275"/>
      <c r="B14" s="286"/>
      <c r="C14" s="21" t="s">
        <v>33</v>
      </c>
      <c r="D14" s="45" t="s">
        <v>34</v>
      </c>
      <c r="E14" s="78">
        <f t="shared" si="0"/>
        <v>0</v>
      </c>
      <c r="F14" s="217"/>
      <c r="G14" s="49">
        <f>HLOOKUP(G$2,Thématiques!$C$1:$N$92,ROW()-5,)</f>
        <v>0</v>
      </c>
      <c r="H14" s="49">
        <f>HLOOKUP(H$2,Thématiques!$C$1:$N$92,ROW()-5,)</f>
        <v>0</v>
      </c>
      <c r="I14" s="49">
        <f>HLOOKUP(I$2,Thématiques!$C$1:$N$92,ROW()-5,)</f>
        <v>0</v>
      </c>
      <c r="J14" s="49">
        <f>HLOOKUP(J$2,Thématiques!$C$1:$N$92,ROW()-5,)</f>
        <v>0</v>
      </c>
      <c r="K14" s="49">
        <f>HLOOKUP(K$2,Thématiques!$C$1:$N$92,ROW()-5,)</f>
        <v>0</v>
      </c>
      <c r="L14" s="49">
        <f>HLOOKUP(L$2,Thématiques!$C$1:$N$92,ROW()-5,)</f>
        <v>0</v>
      </c>
      <c r="M14" s="49">
        <f>HLOOKUP(M$2,Thématiques!$C$1:$N$92,ROW()-5,)</f>
        <v>0</v>
      </c>
      <c r="N14" s="49">
        <f>HLOOKUP(N$2,Thématiques!$C$1:$N$92,ROW()-5,)</f>
        <v>0</v>
      </c>
      <c r="O14" s="49">
        <f>HLOOKUP(O$2,Thématiques!$C$1:$N$92,ROW()-5,)</f>
        <v>0</v>
      </c>
      <c r="P14" s="49">
        <f>HLOOKUP(P$2,Thématiques!$C$1:$N$92,ROW()-5,)</f>
        <v>0</v>
      </c>
      <c r="Q14" s="49">
        <f>HLOOKUP(Q$2,Thématiques!$C$1:$N$92,ROW()-5,)</f>
        <v>0</v>
      </c>
    </row>
    <row r="15" spans="1:17" s="46" customFormat="1" ht="15.6" customHeight="1">
      <c r="A15" s="21" t="s">
        <v>35</v>
      </c>
      <c r="B15" s="287" t="s">
        <v>36</v>
      </c>
      <c r="C15" s="288"/>
      <c r="D15" s="288"/>
      <c r="E15" s="75">
        <f t="shared" si="0"/>
        <v>0</v>
      </c>
      <c r="F15" s="50">
        <f>IF(E15&lt;&gt;0,1,0)</f>
        <v>0</v>
      </c>
      <c r="G15" s="49">
        <f>HLOOKUP(G$2,Thématiques!$C$1:$N$92,ROW()-5,)</f>
        <v>0</v>
      </c>
      <c r="H15" s="49">
        <f>HLOOKUP(H$2,Thématiques!$C$1:$N$92,ROW()-5,)</f>
        <v>0</v>
      </c>
      <c r="I15" s="49">
        <f>HLOOKUP(I$2,Thématiques!$C$1:$N$92,ROW()-5,)</f>
        <v>0</v>
      </c>
      <c r="J15" s="49">
        <f>HLOOKUP(J$2,Thématiques!$C$1:$N$92,ROW()-5,)</f>
        <v>0</v>
      </c>
      <c r="K15" s="49">
        <f>HLOOKUP(K$2,Thématiques!$C$1:$N$92,ROW()-5,)</f>
        <v>0</v>
      </c>
      <c r="L15" s="49">
        <f>HLOOKUP(L$2,Thématiques!$C$1:$N$92,ROW()-5,)</f>
        <v>0</v>
      </c>
      <c r="M15" s="49">
        <f>HLOOKUP(M$2,Thématiques!$C$1:$N$92,ROW()-5,)</f>
        <v>0</v>
      </c>
      <c r="N15" s="49">
        <f>HLOOKUP(N$2,Thématiques!$C$1:$N$92,ROW()-5,)</f>
        <v>0</v>
      </c>
      <c r="O15" s="49">
        <f>HLOOKUP(O$2,Thématiques!$C$1:$N$92,ROW()-5,)</f>
        <v>0</v>
      </c>
      <c r="P15" s="49">
        <f>HLOOKUP(P$2,Thématiques!$C$1:$N$92,ROW()-5,)</f>
        <v>0</v>
      </c>
      <c r="Q15" s="49">
        <f>HLOOKUP(Q$2,Thématiques!$C$1:$N$92,ROW()-5,)</f>
        <v>0</v>
      </c>
    </row>
    <row r="16" spans="1:17" s="46" customFormat="1" ht="41.4">
      <c r="A16" s="232" t="s">
        <v>37</v>
      </c>
      <c r="B16" s="289" t="s">
        <v>331</v>
      </c>
      <c r="C16" s="21" t="s">
        <v>38</v>
      </c>
      <c r="D16" s="43" t="s">
        <v>39</v>
      </c>
      <c r="E16" s="77">
        <f t="shared" si="0"/>
        <v>0</v>
      </c>
      <c r="F16" s="284">
        <f>IF(SUM(E16:E17)&lt;&gt;0,COUNTIF((E16:E17),"&lt;&gt;"&amp;"0")/2,0)</f>
        <v>0</v>
      </c>
      <c r="G16" s="49">
        <f>HLOOKUP(G$2,Thématiques!$C$1:$N$92,ROW()-5,)</f>
        <v>0</v>
      </c>
      <c r="H16" s="49">
        <f>HLOOKUP(H$2,Thématiques!$C$1:$N$92,ROW()-5,)</f>
        <v>0</v>
      </c>
      <c r="I16" s="49">
        <f>HLOOKUP(I$2,Thématiques!$C$1:$N$92,ROW()-5,)</f>
        <v>0</v>
      </c>
      <c r="J16" s="49">
        <f>HLOOKUP(J$2,Thématiques!$C$1:$N$92,ROW()-5,)</f>
        <v>0</v>
      </c>
      <c r="K16" s="49">
        <f>HLOOKUP(K$2,Thématiques!$C$1:$N$92,ROW()-5,)</f>
        <v>0</v>
      </c>
      <c r="L16" s="49">
        <f>HLOOKUP(L$2,Thématiques!$C$1:$N$92,ROW()-5,)</f>
        <v>0</v>
      </c>
      <c r="M16" s="49">
        <f>HLOOKUP(M$2,Thématiques!$C$1:$N$92,ROW()-5,)</f>
        <v>0</v>
      </c>
      <c r="N16" s="49">
        <f>HLOOKUP(N$2,Thématiques!$C$1:$N$92,ROW()-5,)</f>
        <v>0</v>
      </c>
      <c r="O16" s="49">
        <f>HLOOKUP(O$2,Thématiques!$C$1:$N$92,ROW()-5,)</f>
        <v>0</v>
      </c>
      <c r="P16" s="49">
        <f>HLOOKUP(P$2,Thématiques!$C$1:$N$92,ROW()-5,)</f>
        <v>0</v>
      </c>
      <c r="Q16" s="49">
        <f>HLOOKUP(Q$2,Thématiques!$C$1:$N$92,ROW()-5,)</f>
        <v>0</v>
      </c>
    </row>
    <row r="17" spans="1:17" s="46" customFormat="1" ht="41.4">
      <c r="A17" s="233"/>
      <c r="B17" s="285"/>
      <c r="C17" s="23" t="s">
        <v>40</v>
      </c>
      <c r="D17" s="43" t="s">
        <v>41</v>
      </c>
      <c r="E17" s="76">
        <f t="shared" si="0"/>
        <v>0</v>
      </c>
      <c r="F17" s="216"/>
      <c r="G17" s="49">
        <f>HLOOKUP(G$2,Thématiques!$C$1:$N$92,ROW()-5,)</f>
        <v>0</v>
      </c>
      <c r="H17" s="49">
        <f>HLOOKUP(H$2,Thématiques!$C$1:$N$92,ROW()-5,)</f>
        <v>0</v>
      </c>
      <c r="I17" s="49">
        <f>HLOOKUP(I$2,Thématiques!$C$1:$N$92,ROW()-5,)</f>
        <v>0</v>
      </c>
      <c r="J17" s="49">
        <f>HLOOKUP(J$2,Thématiques!$C$1:$N$92,ROW()-5,)</f>
        <v>0</v>
      </c>
      <c r="K17" s="49">
        <f>HLOOKUP(K$2,Thématiques!$C$1:$N$92,ROW()-5,)</f>
        <v>0</v>
      </c>
      <c r="L17" s="49">
        <f>HLOOKUP(L$2,Thématiques!$C$1:$N$92,ROW()-5,)</f>
        <v>0</v>
      </c>
      <c r="M17" s="49">
        <f>HLOOKUP(M$2,Thématiques!$C$1:$N$92,ROW()-5,)</f>
        <v>0</v>
      </c>
      <c r="N17" s="49">
        <f>HLOOKUP(N$2,Thématiques!$C$1:$N$92,ROW()-5,)</f>
        <v>0</v>
      </c>
      <c r="O17" s="49">
        <f>HLOOKUP(O$2,Thématiques!$C$1:$N$92,ROW()-5,)</f>
        <v>0</v>
      </c>
      <c r="P17" s="49">
        <f>HLOOKUP(P$2,Thématiques!$C$1:$N$92,ROW()-5,)</f>
        <v>0</v>
      </c>
      <c r="Q17" s="49">
        <f>HLOOKUP(Q$2,Thématiques!$C$1:$N$92,ROW()-5,)</f>
        <v>0</v>
      </c>
    </row>
    <row r="18" spans="1:17" s="46" customFormat="1">
      <c r="A18" s="103" t="s">
        <v>42</v>
      </c>
      <c r="B18" s="259" t="s">
        <v>43</v>
      </c>
      <c r="C18" s="260"/>
      <c r="D18" s="263"/>
      <c r="E18" s="116" t="s">
        <v>253</v>
      </c>
      <c r="F18" s="115">
        <f>IF(SUM(E19:E21)&lt;&gt;0,COUNTIF((E19:E21),"&lt;&gt;"&amp;"0")/3,0)</f>
        <v>0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s="46" customFormat="1" ht="40.799999999999997" customHeight="1">
      <c r="A19" s="233" t="s">
        <v>44</v>
      </c>
      <c r="B19" s="285" t="s">
        <v>45</v>
      </c>
      <c r="C19" s="24" t="s">
        <v>46</v>
      </c>
      <c r="D19" s="108" t="s">
        <v>47</v>
      </c>
      <c r="E19" s="76">
        <f t="shared" si="0"/>
        <v>0</v>
      </c>
      <c r="F19" s="216">
        <f>IF(SUM(E19:E20)&lt;&gt;0,COUNTIF((E19:E20),"&lt;&gt;"&amp;"0")/2,0)</f>
        <v>0</v>
      </c>
      <c r="G19" s="49">
        <f>HLOOKUP(G$2,Thématiques!$C$1:$N$92,ROW()-5,)</f>
        <v>0</v>
      </c>
      <c r="H19" s="49">
        <f>HLOOKUP(H$2,Thématiques!$C$1:$N$92,ROW()-5,)</f>
        <v>0</v>
      </c>
      <c r="I19" s="49">
        <f>HLOOKUP(I$2,Thématiques!$C$1:$N$92,ROW()-5,)</f>
        <v>0</v>
      </c>
      <c r="J19" s="49">
        <f>HLOOKUP(J$2,Thématiques!$C$1:$N$92,ROW()-5,)</f>
        <v>0</v>
      </c>
      <c r="K19" s="49">
        <f>HLOOKUP(K$2,Thématiques!$C$1:$N$92,ROW()-5,)</f>
        <v>0</v>
      </c>
      <c r="L19" s="49">
        <f>HLOOKUP(L$2,Thématiques!$C$1:$N$92,ROW()-5,)</f>
        <v>0</v>
      </c>
      <c r="M19" s="49">
        <f>HLOOKUP(M$2,Thématiques!$C$1:$N$92,ROW()-5,)</f>
        <v>0</v>
      </c>
      <c r="N19" s="49">
        <f>HLOOKUP(N$2,Thématiques!$C$1:$N$92,ROW()-5,)</f>
        <v>0</v>
      </c>
      <c r="O19" s="49">
        <f>HLOOKUP(O$2,Thématiques!$C$1:$N$92,ROW()-5,)</f>
        <v>0</v>
      </c>
      <c r="P19" s="49">
        <f>HLOOKUP(P$2,Thématiques!$C$1:$N$92,ROW()-5,)</f>
        <v>0</v>
      </c>
      <c r="Q19" s="49">
        <f>HLOOKUP(Q$2,Thématiques!$C$1:$N$92,ROW()-5,)</f>
        <v>0</v>
      </c>
    </row>
    <row r="20" spans="1:17" s="46" customFormat="1" ht="30.6" customHeight="1">
      <c r="A20" s="275"/>
      <c r="B20" s="286"/>
      <c r="C20" s="23" t="s">
        <v>48</v>
      </c>
      <c r="D20" s="44" t="s">
        <v>49</v>
      </c>
      <c r="E20" s="78">
        <f t="shared" si="0"/>
        <v>0</v>
      </c>
      <c r="F20" s="229"/>
      <c r="G20" s="49">
        <f>HLOOKUP(G$2,Thématiques!$C$1:$N$92,ROW()-5,)</f>
        <v>0</v>
      </c>
      <c r="H20" s="49">
        <f>HLOOKUP(H$2,Thématiques!$C$1:$N$92,ROW()-5,)</f>
        <v>0</v>
      </c>
      <c r="I20" s="49">
        <f>HLOOKUP(I$2,Thématiques!$C$1:$N$92,ROW()-5,)</f>
        <v>0</v>
      </c>
      <c r="J20" s="49">
        <f>HLOOKUP(J$2,Thématiques!$C$1:$N$92,ROW()-5,)</f>
        <v>0</v>
      </c>
      <c r="K20" s="49">
        <f>HLOOKUP(K$2,Thématiques!$C$1:$N$92,ROW()-5,)</f>
        <v>0</v>
      </c>
      <c r="L20" s="49">
        <f>HLOOKUP(L$2,Thématiques!$C$1:$N$92,ROW()-5,)</f>
        <v>0</v>
      </c>
      <c r="M20" s="49">
        <f>HLOOKUP(M$2,Thématiques!$C$1:$N$92,ROW()-5,)</f>
        <v>0</v>
      </c>
      <c r="N20" s="49">
        <f>HLOOKUP(N$2,Thématiques!$C$1:$N$92,ROW()-5,)</f>
        <v>0</v>
      </c>
      <c r="O20" s="49">
        <f>HLOOKUP(O$2,Thématiques!$C$1:$N$92,ROW()-5,)</f>
        <v>0</v>
      </c>
      <c r="P20" s="49">
        <f>HLOOKUP(P$2,Thématiques!$C$1:$N$92,ROW()-5,)</f>
        <v>0</v>
      </c>
      <c r="Q20" s="49">
        <f>HLOOKUP(Q$2,Thématiques!$C$1:$N$92,ROW()-5,)</f>
        <v>0</v>
      </c>
    </row>
    <row r="21" spans="1:17" s="46" customFormat="1" ht="69">
      <c r="A21" s="23" t="s">
        <v>50</v>
      </c>
      <c r="B21" s="20" t="s">
        <v>332</v>
      </c>
      <c r="C21" s="23" t="s">
        <v>51</v>
      </c>
      <c r="D21" s="109" t="s">
        <v>52</v>
      </c>
      <c r="E21" s="77">
        <f t="shared" si="0"/>
        <v>0</v>
      </c>
      <c r="F21" s="74">
        <f>IF(E21&lt;&gt;0,1,0)</f>
        <v>0</v>
      </c>
      <c r="G21" s="49">
        <f>HLOOKUP(G$2,Thématiques!$C$1:$N$92,ROW()-5,)</f>
        <v>0</v>
      </c>
      <c r="H21" s="49">
        <f>HLOOKUP(H$2,Thématiques!$C$1:$N$92,ROW()-5,)</f>
        <v>0</v>
      </c>
      <c r="I21" s="49">
        <f>HLOOKUP(I$2,Thématiques!$C$1:$N$92,ROW()-5,)</f>
        <v>0</v>
      </c>
      <c r="J21" s="49">
        <f>HLOOKUP(J$2,Thématiques!$C$1:$N$92,ROW()-5,)</f>
        <v>0</v>
      </c>
      <c r="K21" s="49">
        <f>HLOOKUP(K$2,Thématiques!$C$1:$N$92,ROW()-5,)</f>
        <v>0</v>
      </c>
      <c r="L21" s="49">
        <f>HLOOKUP(L$2,Thématiques!$C$1:$N$92,ROW()-5,)</f>
        <v>0</v>
      </c>
      <c r="M21" s="49">
        <f>HLOOKUP(M$2,Thématiques!$C$1:$N$92,ROW()-5,)</f>
        <v>0</v>
      </c>
      <c r="N21" s="49">
        <f>HLOOKUP(N$2,Thématiques!$C$1:$N$92,ROW()-5,)</f>
        <v>0</v>
      </c>
      <c r="O21" s="49">
        <f>HLOOKUP(O$2,Thématiques!$C$1:$N$92,ROW()-5,)</f>
        <v>0</v>
      </c>
      <c r="P21" s="49">
        <f>HLOOKUP(P$2,Thématiques!$C$1:$N$92,ROW()-5,)</f>
        <v>0</v>
      </c>
      <c r="Q21" s="49">
        <f>HLOOKUP(Q$2,Thématiques!$C$1:$N$92,ROW()-5,)</f>
        <v>0</v>
      </c>
    </row>
    <row r="22" spans="1:17" s="46" customFormat="1">
      <c r="A22" s="103" t="s">
        <v>53</v>
      </c>
      <c r="B22" s="259" t="s">
        <v>54</v>
      </c>
      <c r="C22" s="260"/>
      <c r="D22" s="263"/>
      <c r="E22" s="116" t="s">
        <v>253</v>
      </c>
      <c r="F22" s="115">
        <f>IF(SUM(E23:E28)&lt;&gt;0,COUNTIF((E23:E28),"&lt;&gt;"&amp;"0")/6,0)</f>
        <v>0</v>
      </c>
      <c r="G22" s="49">
        <f>HLOOKUP(G$2,Thématiques!$C$1:$N$92,ROW()-5,)</f>
        <v>0</v>
      </c>
      <c r="H22" s="49">
        <f>HLOOKUP(H$2,Thématiques!$C$1:$N$92,ROW()-5,)</f>
        <v>0</v>
      </c>
      <c r="I22" s="49">
        <f>HLOOKUP(I$2,Thématiques!$C$1:$N$92,ROW()-5,)</f>
        <v>0</v>
      </c>
      <c r="J22" s="49">
        <f>HLOOKUP(J$2,Thématiques!$C$1:$N$92,ROW()-5,)</f>
        <v>0</v>
      </c>
      <c r="K22" s="49">
        <f>HLOOKUP(K$2,Thématiques!$C$1:$N$92,ROW()-5,)</f>
        <v>0</v>
      </c>
      <c r="L22" s="49">
        <f>HLOOKUP(L$2,Thématiques!$C$1:$N$92,ROW()-5,)</f>
        <v>0</v>
      </c>
      <c r="M22" s="49">
        <f>HLOOKUP(M$2,Thématiques!$C$1:$N$92,ROW()-5,)</f>
        <v>0</v>
      </c>
      <c r="N22" s="49">
        <f>HLOOKUP(N$2,Thématiques!$C$1:$N$92,ROW()-5,)</f>
        <v>0</v>
      </c>
      <c r="O22" s="49">
        <f>HLOOKUP(O$2,Thématiques!$C$1:$N$92,ROW()-5,)</f>
        <v>0</v>
      </c>
      <c r="P22" s="49">
        <f>HLOOKUP(P$2,Thématiques!$C$1:$N$92,ROW()-5,)</f>
        <v>0</v>
      </c>
      <c r="Q22" s="49">
        <f>HLOOKUP(Q$2,Thématiques!$C$1:$N$92,ROW()-5,)</f>
        <v>0</v>
      </c>
    </row>
    <row r="23" spans="1:17" s="46" customFormat="1" ht="41.4">
      <c r="A23" s="19" t="s">
        <v>55</v>
      </c>
      <c r="B23" s="110" t="s">
        <v>56</v>
      </c>
      <c r="C23" s="24" t="s">
        <v>57</v>
      </c>
      <c r="D23" s="70" t="s">
        <v>58</v>
      </c>
      <c r="E23" s="78">
        <f t="shared" si="0"/>
        <v>0</v>
      </c>
      <c r="F23" s="97">
        <f>IF(E23&lt;&gt;0,1,0)</f>
        <v>0</v>
      </c>
      <c r="G23" s="49">
        <f>HLOOKUP(G$2,Thématiques!$C$1:$N$92,ROW()-5,)</f>
        <v>0</v>
      </c>
      <c r="H23" s="49">
        <f>HLOOKUP(H$2,Thématiques!$C$1:$N$92,ROW()-5,)</f>
        <v>0</v>
      </c>
      <c r="I23" s="49">
        <f>HLOOKUP(I$2,Thématiques!$C$1:$N$92,ROW()-5,)</f>
        <v>0</v>
      </c>
      <c r="J23" s="49">
        <f>HLOOKUP(J$2,Thématiques!$C$1:$N$92,ROW()-5,)</f>
        <v>0</v>
      </c>
      <c r="K23" s="49">
        <f>HLOOKUP(K$2,Thématiques!$C$1:$N$92,ROW()-5,)</f>
        <v>0</v>
      </c>
      <c r="L23" s="49">
        <f>HLOOKUP(L$2,Thématiques!$C$1:$N$92,ROW()-5,)</f>
        <v>0</v>
      </c>
      <c r="M23" s="49">
        <f>HLOOKUP(M$2,Thématiques!$C$1:$N$92,ROW()-5,)</f>
        <v>0</v>
      </c>
      <c r="N23" s="49">
        <f>HLOOKUP(N$2,Thématiques!$C$1:$N$92,ROW()-5,)</f>
        <v>0</v>
      </c>
      <c r="O23" s="49">
        <f>HLOOKUP(O$2,Thématiques!$C$1:$N$92,ROW()-5,)</f>
        <v>0</v>
      </c>
      <c r="P23" s="49">
        <f>HLOOKUP(P$2,Thématiques!$C$1:$N$92,ROW()-5,)</f>
        <v>0</v>
      </c>
      <c r="Q23" s="49">
        <f>HLOOKUP(Q$2,Thématiques!$C$1:$N$92,ROW()-5,)</f>
        <v>0</v>
      </c>
    </row>
    <row r="24" spans="1:17" s="46" customFormat="1" ht="26.4" customHeight="1">
      <c r="A24" s="21" t="s">
        <v>59</v>
      </c>
      <c r="B24" s="290" t="s">
        <v>60</v>
      </c>
      <c r="C24" s="291"/>
      <c r="D24" s="292"/>
      <c r="E24" s="75">
        <f t="shared" si="0"/>
        <v>0</v>
      </c>
      <c r="F24" s="51">
        <f>IF(E24&lt;&gt;0,1,0)</f>
        <v>0</v>
      </c>
      <c r="G24" s="49">
        <f>HLOOKUP(G$2,Thématiques!$C$1:$N$92,ROW()-5,)</f>
        <v>0</v>
      </c>
      <c r="H24" s="49">
        <f>HLOOKUP(H$2,Thématiques!$C$1:$N$92,ROW()-5,)</f>
        <v>0</v>
      </c>
      <c r="I24" s="49">
        <f>HLOOKUP(I$2,Thématiques!$C$1:$N$92,ROW()-5,)</f>
        <v>0</v>
      </c>
      <c r="J24" s="49">
        <f>HLOOKUP(J$2,Thématiques!$C$1:$N$92,ROW()-5,)</f>
        <v>0</v>
      </c>
      <c r="K24" s="49">
        <f>HLOOKUP(K$2,Thématiques!$C$1:$N$92,ROW()-5,)</f>
        <v>0</v>
      </c>
      <c r="L24" s="49">
        <f>HLOOKUP(L$2,Thématiques!$C$1:$N$92,ROW()-5,)</f>
        <v>0</v>
      </c>
      <c r="M24" s="49">
        <f>HLOOKUP(M$2,Thématiques!$C$1:$N$92,ROW()-5,)</f>
        <v>0</v>
      </c>
      <c r="N24" s="49">
        <f>HLOOKUP(N$2,Thématiques!$C$1:$N$92,ROW()-5,)</f>
        <v>0</v>
      </c>
      <c r="O24" s="49">
        <f>HLOOKUP(O$2,Thématiques!$C$1:$N$92,ROW()-5,)</f>
        <v>0</v>
      </c>
      <c r="P24" s="49">
        <f>HLOOKUP(P$2,Thématiques!$C$1:$N$92,ROW()-5,)</f>
        <v>0</v>
      </c>
      <c r="Q24" s="49">
        <f>HLOOKUP(Q$2,Thématiques!$C$1:$N$92,ROW()-5,)</f>
        <v>0</v>
      </c>
    </row>
    <row r="25" spans="1:17" s="46" customFormat="1" ht="41.4">
      <c r="A25" s="232" t="s">
        <v>61</v>
      </c>
      <c r="B25" s="293" t="s">
        <v>62</v>
      </c>
      <c r="C25" s="23" t="s">
        <v>63</v>
      </c>
      <c r="D25" s="26" t="s">
        <v>64</v>
      </c>
      <c r="E25" s="75">
        <f t="shared" si="0"/>
        <v>0</v>
      </c>
      <c r="F25" s="51">
        <f>IF(E25&lt;&gt;0,1,0)</f>
        <v>0</v>
      </c>
      <c r="G25" s="49">
        <f>HLOOKUP(G$2,Thématiques!$C$1:$N$92,ROW()-5,)</f>
        <v>0</v>
      </c>
      <c r="H25" s="49">
        <f>HLOOKUP(H$2,Thématiques!$C$1:$N$92,ROW()-5,)</f>
        <v>0</v>
      </c>
      <c r="I25" s="49">
        <f>HLOOKUP(I$2,Thématiques!$C$1:$N$92,ROW()-5,)</f>
        <v>0</v>
      </c>
      <c r="J25" s="49">
        <f>HLOOKUP(J$2,Thématiques!$C$1:$N$92,ROW()-5,)</f>
        <v>0</v>
      </c>
      <c r="K25" s="49">
        <f>HLOOKUP(K$2,Thématiques!$C$1:$N$92,ROW()-5,)</f>
        <v>0</v>
      </c>
      <c r="L25" s="49">
        <f>HLOOKUP(L$2,Thématiques!$C$1:$N$92,ROW()-5,)</f>
        <v>0</v>
      </c>
      <c r="M25" s="49">
        <f>HLOOKUP(M$2,Thématiques!$C$1:$N$92,ROW()-5,)</f>
        <v>0</v>
      </c>
      <c r="N25" s="49">
        <f>HLOOKUP(N$2,Thématiques!$C$1:$N$92,ROW()-5,)</f>
        <v>0</v>
      </c>
      <c r="O25" s="49">
        <f>HLOOKUP(O$2,Thématiques!$C$1:$N$92,ROW()-5,)</f>
        <v>0</v>
      </c>
      <c r="P25" s="49">
        <f>HLOOKUP(P$2,Thématiques!$C$1:$N$92,ROW()-5,)</f>
        <v>0</v>
      </c>
      <c r="Q25" s="49">
        <f>HLOOKUP(Q$2,Thématiques!$C$1:$N$92,ROW()-5,)</f>
        <v>0</v>
      </c>
    </row>
    <row r="26" spans="1:17" s="46" customFormat="1">
      <c r="A26" s="233"/>
      <c r="B26" s="294"/>
      <c r="C26" s="23" t="s">
        <v>65</v>
      </c>
      <c r="D26" s="27" t="s">
        <v>66</v>
      </c>
      <c r="E26" s="75">
        <f t="shared" si="0"/>
        <v>0</v>
      </c>
      <c r="F26" s="51">
        <f>IF(E26&lt;&gt;0,1,0)</f>
        <v>0</v>
      </c>
      <c r="G26" s="49">
        <f>HLOOKUP(G$2,Thématiques!$C$1:$N$92,ROW()-5,)</f>
        <v>0</v>
      </c>
      <c r="H26" s="49">
        <f>HLOOKUP(H$2,Thématiques!$C$1:$N$92,ROW()-5,)</f>
        <v>0</v>
      </c>
      <c r="I26" s="49">
        <f>HLOOKUP(I$2,Thématiques!$C$1:$N$92,ROW()-5,)</f>
        <v>0</v>
      </c>
      <c r="J26" s="49">
        <f>HLOOKUP(J$2,Thématiques!$C$1:$N$92,ROW()-5,)</f>
        <v>0</v>
      </c>
      <c r="K26" s="49">
        <f>HLOOKUP(K$2,Thématiques!$C$1:$N$92,ROW()-5,)</f>
        <v>0</v>
      </c>
      <c r="L26" s="49">
        <f>HLOOKUP(L$2,Thématiques!$C$1:$N$92,ROW()-5,)</f>
        <v>0</v>
      </c>
      <c r="M26" s="49">
        <f>HLOOKUP(M$2,Thématiques!$C$1:$N$92,ROW()-5,)</f>
        <v>0</v>
      </c>
      <c r="N26" s="49">
        <f>HLOOKUP(N$2,Thématiques!$C$1:$N$92,ROW()-5,)</f>
        <v>0</v>
      </c>
      <c r="O26" s="49">
        <f>HLOOKUP(O$2,Thématiques!$C$1:$N$92,ROW()-5,)</f>
        <v>0</v>
      </c>
      <c r="P26" s="49">
        <f>HLOOKUP(P$2,Thématiques!$C$1:$N$92,ROW()-5,)</f>
        <v>0</v>
      </c>
      <c r="Q26" s="49">
        <f>HLOOKUP(Q$2,Thématiques!$C$1:$N$92,ROW()-5,)</f>
        <v>0</v>
      </c>
    </row>
    <row r="27" spans="1:17" s="46" customFormat="1" ht="31.2" customHeight="1">
      <c r="A27" s="233"/>
      <c r="B27" s="294"/>
      <c r="C27" s="23" t="s">
        <v>67</v>
      </c>
      <c r="D27" s="22" t="s">
        <v>68</v>
      </c>
      <c r="E27" s="77">
        <f t="shared" si="0"/>
        <v>0</v>
      </c>
      <c r="F27" s="234">
        <f>IF(SUM(E27:E28)&lt;&gt;0,COUNTIF((E27:E28),"&lt;&gt;"&amp;"0")/2,0)</f>
        <v>0</v>
      </c>
      <c r="G27" s="49">
        <f>HLOOKUP(G$2,Thématiques!$C$1:$N$92,ROW()-5,)</f>
        <v>0</v>
      </c>
      <c r="H27" s="49">
        <f>HLOOKUP(H$2,Thématiques!$C$1:$N$92,ROW()-5,)</f>
        <v>0</v>
      </c>
      <c r="I27" s="49">
        <f>HLOOKUP(I$2,Thématiques!$C$1:$N$92,ROW()-5,)</f>
        <v>0</v>
      </c>
      <c r="J27" s="49">
        <f>HLOOKUP(J$2,Thématiques!$C$1:$N$92,ROW()-5,)</f>
        <v>0</v>
      </c>
      <c r="K27" s="49">
        <f>HLOOKUP(K$2,Thématiques!$C$1:$N$92,ROW()-5,)</f>
        <v>0</v>
      </c>
      <c r="L27" s="49">
        <f>HLOOKUP(L$2,Thématiques!$C$1:$N$92,ROW()-5,)</f>
        <v>0</v>
      </c>
      <c r="M27" s="49">
        <f>HLOOKUP(M$2,Thématiques!$C$1:$N$92,ROW()-5,)</f>
        <v>0</v>
      </c>
      <c r="N27" s="49">
        <f>HLOOKUP(N$2,Thématiques!$C$1:$N$92,ROW()-5,)</f>
        <v>0</v>
      </c>
      <c r="O27" s="49">
        <f>HLOOKUP(O$2,Thématiques!$C$1:$N$92,ROW()-5,)</f>
        <v>0</v>
      </c>
      <c r="P27" s="49">
        <f>HLOOKUP(P$2,Thématiques!$C$1:$N$92,ROW()-5,)</f>
        <v>0</v>
      </c>
      <c r="Q27" s="49">
        <f>HLOOKUP(Q$2,Thématiques!$C$1:$N$92,ROW()-5,)</f>
        <v>0</v>
      </c>
    </row>
    <row r="28" spans="1:17" s="46" customFormat="1" ht="27.6">
      <c r="A28" s="233"/>
      <c r="B28" s="294"/>
      <c r="C28" s="23" t="s">
        <v>69</v>
      </c>
      <c r="D28" s="20" t="s">
        <v>70</v>
      </c>
      <c r="E28" s="76">
        <f t="shared" si="0"/>
        <v>0</v>
      </c>
      <c r="F28" s="235"/>
      <c r="G28" s="49">
        <f>HLOOKUP(G$2,Thématiques!$C$1:$N$92,ROW()-5,)</f>
        <v>0</v>
      </c>
      <c r="H28" s="49">
        <f>HLOOKUP(H$2,Thématiques!$C$1:$N$92,ROW()-5,)</f>
        <v>0</v>
      </c>
      <c r="I28" s="49">
        <f>HLOOKUP(I$2,Thématiques!$C$1:$N$92,ROW()-5,)</f>
        <v>0</v>
      </c>
      <c r="J28" s="49">
        <f>HLOOKUP(J$2,Thématiques!$C$1:$N$92,ROW()-5,)</f>
        <v>0</v>
      </c>
      <c r="K28" s="49">
        <f>HLOOKUP(K$2,Thématiques!$C$1:$N$92,ROW()-5,)</f>
        <v>0</v>
      </c>
      <c r="L28" s="49">
        <f>HLOOKUP(L$2,Thématiques!$C$1:$N$92,ROW()-5,)</f>
        <v>0</v>
      </c>
      <c r="M28" s="49">
        <f>HLOOKUP(M$2,Thématiques!$C$1:$N$92,ROW()-5,)</f>
        <v>0</v>
      </c>
      <c r="N28" s="49">
        <f>HLOOKUP(N$2,Thématiques!$C$1:$N$92,ROW()-5,)</f>
        <v>0</v>
      </c>
      <c r="O28" s="49">
        <f>HLOOKUP(O$2,Thématiques!$C$1:$N$92,ROW()-5,)</f>
        <v>0</v>
      </c>
      <c r="P28" s="49">
        <f>HLOOKUP(P$2,Thématiques!$C$1:$N$92,ROW()-5,)</f>
        <v>0</v>
      </c>
      <c r="Q28" s="49">
        <f>HLOOKUP(Q$2,Thématiques!$C$1:$N$92,ROW()-5,)</f>
        <v>0</v>
      </c>
    </row>
    <row r="29" spans="1:17" s="46" customFormat="1" ht="16.05" customHeight="1">
      <c r="A29" s="103" t="s">
        <v>71</v>
      </c>
      <c r="B29" s="259" t="s">
        <v>72</v>
      </c>
      <c r="C29" s="260"/>
      <c r="D29" s="263"/>
      <c r="E29" s="116" t="s">
        <v>253</v>
      </c>
      <c r="F29" s="115">
        <f>IF(E30&lt;&gt;0,1,0)</f>
        <v>0</v>
      </c>
      <c r="G29" s="49">
        <f>HLOOKUP(G$2,Thématiques!$C$1:$N$92,ROW()-5,)</f>
        <v>0</v>
      </c>
      <c r="H29" s="49">
        <f>HLOOKUP(H$2,Thématiques!$C$1:$N$92,ROW()-5,)</f>
        <v>0</v>
      </c>
      <c r="I29" s="49">
        <f>HLOOKUP(I$2,Thématiques!$C$1:$N$92,ROW()-5,)</f>
        <v>0</v>
      </c>
      <c r="J29" s="49">
        <f>HLOOKUP(J$2,Thématiques!$C$1:$N$92,ROW()-5,)</f>
        <v>0</v>
      </c>
      <c r="K29" s="49">
        <f>HLOOKUP(K$2,Thématiques!$C$1:$N$92,ROW()-5,)</f>
        <v>0</v>
      </c>
      <c r="L29" s="49">
        <f>HLOOKUP(L$2,Thématiques!$C$1:$N$92,ROW()-5,)</f>
        <v>0</v>
      </c>
      <c r="M29" s="49">
        <f>HLOOKUP(M$2,Thématiques!$C$1:$N$92,ROW()-5,)</f>
        <v>0</v>
      </c>
      <c r="N29" s="49">
        <f>HLOOKUP(N$2,Thématiques!$C$1:$N$92,ROW()-5,)</f>
        <v>0</v>
      </c>
      <c r="O29" s="49">
        <f>HLOOKUP(O$2,Thématiques!$C$1:$N$92,ROW()-5,)</f>
        <v>0</v>
      </c>
      <c r="P29" s="49">
        <f>HLOOKUP(P$2,Thématiques!$C$1:$N$92,ROW()-5,)</f>
        <v>0</v>
      </c>
      <c r="Q29" s="49">
        <f>HLOOKUP(Q$2,Thématiques!$C$1:$N$92,ROW()-5,)</f>
        <v>0</v>
      </c>
    </row>
    <row r="30" spans="1:17" s="46" customFormat="1" ht="41.4">
      <c r="A30" s="19" t="s">
        <v>73</v>
      </c>
      <c r="B30" s="111" t="s">
        <v>74</v>
      </c>
      <c r="C30" s="19" t="s">
        <v>75</v>
      </c>
      <c r="D30" s="112" t="s">
        <v>76</v>
      </c>
      <c r="E30" s="78">
        <f t="shared" si="0"/>
        <v>0</v>
      </c>
      <c r="F30" s="97">
        <f>IF(E30&lt;&gt;0,1,0)</f>
        <v>0</v>
      </c>
      <c r="G30" s="49">
        <f>HLOOKUP(G$2,Thématiques!$C$1:$N$92,ROW()-5,)</f>
        <v>0</v>
      </c>
      <c r="H30" s="49">
        <f>HLOOKUP(H$2,Thématiques!$C$1:$N$92,ROW()-5,)</f>
        <v>0</v>
      </c>
      <c r="I30" s="49">
        <f>HLOOKUP(I$2,Thématiques!$C$1:$N$92,ROW()-5,)</f>
        <v>0</v>
      </c>
      <c r="J30" s="49">
        <f>HLOOKUP(J$2,Thématiques!$C$1:$N$92,ROW()-5,)</f>
        <v>0</v>
      </c>
      <c r="K30" s="49">
        <f>HLOOKUP(K$2,Thématiques!$C$1:$N$92,ROW()-5,)</f>
        <v>0</v>
      </c>
      <c r="L30" s="49">
        <f>HLOOKUP(L$2,Thématiques!$C$1:$N$92,ROW()-5,)</f>
        <v>0</v>
      </c>
      <c r="M30" s="49">
        <f>HLOOKUP(M$2,Thématiques!$C$1:$N$92,ROW()-5,)</f>
        <v>0</v>
      </c>
      <c r="N30" s="49">
        <f>HLOOKUP(N$2,Thématiques!$C$1:$N$92,ROW()-5,)</f>
        <v>0</v>
      </c>
      <c r="O30" s="49">
        <f>HLOOKUP(O$2,Thématiques!$C$1:$N$92,ROW()-5,)</f>
        <v>0</v>
      </c>
      <c r="P30" s="49">
        <f>HLOOKUP(P$2,Thématiques!$C$1:$N$92,ROW()-5,)</f>
        <v>0</v>
      </c>
      <c r="Q30" s="49">
        <f>HLOOKUP(Q$2,Thématiques!$C$1:$N$92,ROW()-5,)</f>
        <v>0</v>
      </c>
    </row>
    <row r="31" spans="1:17" s="46" customFormat="1" ht="16.05" customHeight="1" thickBot="1">
      <c r="A31" s="264" t="s">
        <v>77</v>
      </c>
      <c r="B31" s="265"/>
      <c r="C31" s="265"/>
      <c r="D31" s="265"/>
      <c r="E31" s="85" t="s">
        <v>253</v>
      </c>
      <c r="F31" s="9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s="46" customFormat="1" ht="16.2" thickBot="1">
      <c r="A32" s="28">
        <v>11</v>
      </c>
      <c r="B32" s="29" t="s">
        <v>16</v>
      </c>
      <c r="C32" s="30">
        <v>17</v>
      </c>
      <c r="D32" s="29" t="s">
        <v>18</v>
      </c>
      <c r="E32" s="85" t="s">
        <v>253</v>
      </c>
      <c r="F32" s="9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s="46" customFormat="1" ht="16.2" thickBot="1">
      <c r="A33" s="266" t="s">
        <v>19</v>
      </c>
      <c r="B33" s="267"/>
      <c r="C33" s="267"/>
      <c r="D33" s="267"/>
      <c r="E33" s="85" t="s">
        <v>253</v>
      </c>
      <c r="F33" s="91" t="s">
        <v>253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s="46" customFormat="1" ht="58.2" customHeight="1">
      <c r="A34" s="268" t="s">
        <v>333</v>
      </c>
      <c r="B34" s="269"/>
      <c r="C34" s="269"/>
      <c r="D34" s="269"/>
      <c r="E34" s="88" t="s">
        <v>253</v>
      </c>
      <c r="F34" s="117" t="s">
        <v>253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17" s="46" customFormat="1" ht="29.4" customHeight="1">
      <c r="A35" s="103" t="s">
        <v>78</v>
      </c>
      <c r="B35" s="259" t="s">
        <v>79</v>
      </c>
      <c r="C35" s="260"/>
      <c r="D35" s="263"/>
      <c r="E35" s="116" t="s">
        <v>253</v>
      </c>
      <c r="F35" s="115">
        <f>IF(SUM(E36:E39)&lt;&gt;0,COUNTIF((E36:E39),"&lt;&gt;"&amp;"0")/4,0)</f>
        <v>0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17" s="46" customFormat="1" ht="29.4" customHeight="1">
      <c r="A36" s="63" t="s">
        <v>80</v>
      </c>
      <c r="B36" s="64" t="s">
        <v>335</v>
      </c>
      <c r="C36" s="33" t="s">
        <v>82</v>
      </c>
      <c r="D36" s="69" t="s">
        <v>83</v>
      </c>
      <c r="E36" s="78">
        <f t="shared" si="0"/>
        <v>0</v>
      </c>
      <c r="F36" s="67">
        <f>IF(E36&lt;&gt;0,1,0)</f>
        <v>0</v>
      </c>
      <c r="G36" s="49">
        <f>HLOOKUP(G$2,Thématiques!$C$1:$N$92,ROW()-9,)</f>
        <v>0</v>
      </c>
      <c r="H36" s="49">
        <f>HLOOKUP(H$2,Thématiques!$C$1:$N$92,ROW()-9,)</f>
        <v>0</v>
      </c>
      <c r="I36" s="49">
        <f>HLOOKUP(I$2,Thématiques!$C$1:$N$92,ROW()-9,)</f>
        <v>0</v>
      </c>
      <c r="J36" s="49">
        <f>HLOOKUP(J$2,Thématiques!$C$1:$N$92,ROW()-9,)</f>
        <v>0</v>
      </c>
      <c r="K36" s="49">
        <f>HLOOKUP(K$2,Thématiques!$C$1:$N$92,ROW()-9,)</f>
        <v>0</v>
      </c>
      <c r="L36" s="49">
        <f>HLOOKUP(L$2,Thématiques!$C$1:$N$92,ROW()-9,)</f>
        <v>0</v>
      </c>
      <c r="M36" s="49">
        <f>HLOOKUP(M$2,Thématiques!$C$1:$N$92,ROW()-9,)</f>
        <v>0</v>
      </c>
      <c r="N36" s="49">
        <f>HLOOKUP(N$2,Thématiques!$C$1:$N$92,ROW()-9,)</f>
        <v>0</v>
      </c>
      <c r="O36" s="49">
        <f>HLOOKUP(O$2,Thématiques!$C$1:$N$92,ROW()-9,)</f>
        <v>0</v>
      </c>
      <c r="P36" s="49">
        <f>HLOOKUP(P$2,Thématiques!$C$1:$N$92,ROW()-9,)</f>
        <v>0</v>
      </c>
      <c r="Q36" s="49">
        <f>HLOOKUP(Q$2,Thématiques!$C$1:$N$92,ROW()-9,)</f>
        <v>0</v>
      </c>
    </row>
    <row r="37" spans="1:17" s="46" customFormat="1" ht="41.4">
      <c r="A37" s="31" t="s">
        <v>253</v>
      </c>
      <c r="B37" s="26" t="s">
        <v>253</v>
      </c>
      <c r="C37" s="31" t="s">
        <v>84</v>
      </c>
      <c r="D37" s="26" t="s">
        <v>85</v>
      </c>
      <c r="E37" s="75">
        <f t="shared" si="0"/>
        <v>0</v>
      </c>
      <c r="F37" s="52">
        <f>IF(E37&lt;&gt;0,1,0)</f>
        <v>0</v>
      </c>
      <c r="G37" s="49">
        <f>HLOOKUP(G$2,Thématiques!$C$1:$N$92,ROW()-9,)</f>
        <v>0</v>
      </c>
      <c r="H37" s="49">
        <f>HLOOKUP(H$2,Thématiques!$C$1:$N$92,ROW()-9,)</f>
        <v>0</v>
      </c>
      <c r="I37" s="49">
        <f>HLOOKUP(I$2,Thématiques!$C$1:$N$92,ROW()-9,)</f>
        <v>0</v>
      </c>
      <c r="J37" s="49">
        <f>HLOOKUP(J$2,Thématiques!$C$1:$N$92,ROW()-9,)</f>
        <v>0</v>
      </c>
      <c r="K37" s="49">
        <f>HLOOKUP(K$2,Thématiques!$C$1:$N$92,ROW()-9,)</f>
        <v>0</v>
      </c>
      <c r="L37" s="49">
        <f>HLOOKUP(L$2,Thématiques!$C$1:$N$92,ROW()-9,)</f>
        <v>0</v>
      </c>
      <c r="M37" s="49">
        <f>HLOOKUP(M$2,Thématiques!$C$1:$N$92,ROW()-9,)</f>
        <v>0</v>
      </c>
      <c r="N37" s="49">
        <f>HLOOKUP(N$2,Thématiques!$C$1:$N$92,ROW()-9,)</f>
        <v>0</v>
      </c>
      <c r="O37" s="49">
        <f>HLOOKUP(O$2,Thématiques!$C$1:$N$92,ROW()-9,)</f>
        <v>0</v>
      </c>
      <c r="P37" s="49">
        <f>HLOOKUP(P$2,Thématiques!$C$1:$N$92,ROW()-9,)</f>
        <v>0</v>
      </c>
      <c r="Q37" s="49">
        <f>HLOOKUP(Q$2,Thématiques!$C$1:$N$92,ROW()-9,)</f>
        <v>0</v>
      </c>
    </row>
    <row r="38" spans="1:17" s="46" customFormat="1" ht="41.4">
      <c r="A38" s="31" t="s">
        <v>86</v>
      </c>
      <c r="B38" s="26" t="s">
        <v>87</v>
      </c>
      <c r="C38" s="34" t="s">
        <v>88</v>
      </c>
      <c r="D38" s="68" t="s">
        <v>89</v>
      </c>
      <c r="E38" s="75">
        <f t="shared" si="0"/>
        <v>0</v>
      </c>
      <c r="F38" s="52">
        <f>IF(E38&lt;&gt;0,1,0)</f>
        <v>0</v>
      </c>
      <c r="G38" s="49">
        <f>HLOOKUP(G$2,Thématiques!$C$1:$N$92,ROW()-9,)</f>
        <v>0</v>
      </c>
      <c r="H38" s="49">
        <f>HLOOKUP(H$2,Thématiques!$C$1:$N$92,ROW()-9,)</f>
        <v>0</v>
      </c>
      <c r="I38" s="49">
        <f>HLOOKUP(I$2,Thématiques!$C$1:$N$92,ROW()-9,)</f>
        <v>0</v>
      </c>
      <c r="J38" s="49">
        <f>HLOOKUP(J$2,Thématiques!$C$1:$N$92,ROW()-9,)</f>
        <v>0</v>
      </c>
      <c r="K38" s="49">
        <f>HLOOKUP(K$2,Thématiques!$C$1:$N$92,ROW()-9,)</f>
        <v>0</v>
      </c>
      <c r="L38" s="49">
        <f>HLOOKUP(L$2,Thématiques!$C$1:$N$92,ROW()-9,)</f>
        <v>0</v>
      </c>
      <c r="M38" s="49">
        <f>HLOOKUP(M$2,Thématiques!$C$1:$N$92,ROW()-9,)</f>
        <v>0</v>
      </c>
      <c r="N38" s="49">
        <f>HLOOKUP(N$2,Thématiques!$C$1:$N$92,ROW()-9,)</f>
        <v>0</v>
      </c>
      <c r="O38" s="49">
        <f>HLOOKUP(O$2,Thématiques!$C$1:$N$92,ROW()-9,)</f>
        <v>0</v>
      </c>
      <c r="P38" s="49">
        <f>HLOOKUP(P$2,Thématiques!$C$1:$N$92,ROW()-9,)</f>
        <v>0</v>
      </c>
      <c r="Q38" s="49">
        <f>HLOOKUP(Q$2,Thématiques!$C$1:$N$92,ROW()-9,)</f>
        <v>0</v>
      </c>
    </row>
    <row r="39" spans="1:17" s="46" customFormat="1">
      <c r="A39" s="62"/>
      <c r="B39" s="113"/>
      <c r="C39" s="38" t="s">
        <v>90</v>
      </c>
      <c r="D39" s="68" t="s">
        <v>91</v>
      </c>
      <c r="E39" s="77">
        <f t="shared" si="0"/>
        <v>0</v>
      </c>
      <c r="F39" s="65">
        <f>IF(E39&lt;&gt;0,1,0)</f>
        <v>0</v>
      </c>
      <c r="G39" s="49">
        <f>HLOOKUP(G$2,Thématiques!$C$1:$N$92,ROW()-9,)</f>
        <v>0</v>
      </c>
      <c r="H39" s="49">
        <f>HLOOKUP(H$2,Thématiques!$C$1:$N$92,ROW()-9,)</f>
        <v>0</v>
      </c>
      <c r="I39" s="49">
        <f>HLOOKUP(I$2,Thématiques!$C$1:$N$92,ROW()-9,)</f>
        <v>0</v>
      </c>
      <c r="J39" s="49">
        <f>HLOOKUP(J$2,Thématiques!$C$1:$N$92,ROW()-9,)</f>
        <v>0</v>
      </c>
      <c r="K39" s="49">
        <f>HLOOKUP(K$2,Thématiques!$C$1:$N$92,ROW()-9,)</f>
        <v>0</v>
      </c>
      <c r="L39" s="49">
        <f>HLOOKUP(L$2,Thématiques!$C$1:$N$92,ROW()-9,)</f>
        <v>0</v>
      </c>
      <c r="M39" s="49">
        <f>HLOOKUP(M$2,Thématiques!$C$1:$N$92,ROW()-9,)</f>
        <v>0</v>
      </c>
      <c r="N39" s="49">
        <f>HLOOKUP(N$2,Thématiques!$C$1:$N$92,ROW()-9,)</f>
        <v>0</v>
      </c>
      <c r="O39" s="49">
        <f>HLOOKUP(O$2,Thématiques!$C$1:$N$92,ROW()-9,)</f>
        <v>0</v>
      </c>
      <c r="P39" s="49">
        <f>HLOOKUP(P$2,Thématiques!$C$1:$N$92,ROW()-9,)</f>
        <v>0</v>
      </c>
      <c r="Q39" s="49">
        <f>HLOOKUP(Q$2,Thématiques!$C$1:$N$92,ROW()-9,)</f>
        <v>0</v>
      </c>
    </row>
    <row r="40" spans="1:17" s="46" customFormat="1" ht="30.6" customHeight="1">
      <c r="A40" s="103" t="s">
        <v>92</v>
      </c>
      <c r="B40" s="259" t="s">
        <v>334</v>
      </c>
      <c r="C40" s="260"/>
      <c r="D40" s="260"/>
      <c r="E40" s="116" t="s">
        <v>253</v>
      </c>
      <c r="F40" s="115">
        <f>IF(SUM(E41:E46)&lt;&gt;0,COUNTIF((E41:E46),"&lt;&gt;"&amp;"0")/6,0)</f>
        <v>0</v>
      </c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s="46" customFormat="1" ht="19.8" customHeight="1">
      <c r="A41" s="227" t="s">
        <v>93</v>
      </c>
      <c r="B41" s="230" t="s">
        <v>94</v>
      </c>
      <c r="C41" s="114" t="s">
        <v>95</v>
      </c>
      <c r="D41" s="35" t="s">
        <v>96</v>
      </c>
      <c r="E41" s="76">
        <f t="shared" si="0"/>
        <v>0</v>
      </c>
      <c r="F41" s="218">
        <f>IF(SUM(E41:E44)&lt;&gt;0,COUNTIF((E41:E44),"&lt;&gt;"&amp;"0")/4,0)</f>
        <v>0</v>
      </c>
      <c r="G41" s="49">
        <f>HLOOKUP(G$2,Thématiques!$C$1:$N$92,ROW()-9,)</f>
        <v>0</v>
      </c>
      <c r="H41" s="49">
        <f>HLOOKUP(H$2,Thématiques!$C$1:$N$92,ROW()-9,)</f>
        <v>0</v>
      </c>
      <c r="I41" s="49">
        <f>HLOOKUP(I$2,Thématiques!$C$1:$N$92,ROW()-9,)</f>
        <v>0</v>
      </c>
      <c r="J41" s="49">
        <f>HLOOKUP(J$2,Thématiques!$C$1:$N$92,ROW()-9,)</f>
        <v>0</v>
      </c>
      <c r="K41" s="49">
        <f>HLOOKUP(K$2,Thématiques!$C$1:$N$92,ROW()-9,)</f>
        <v>0</v>
      </c>
      <c r="L41" s="49">
        <f>HLOOKUP(L$2,Thématiques!$C$1:$N$92,ROW()-9,)</f>
        <v>0</v>
      </c>
      <c r="M41" s="49">
        <f>HLOOKUP(M$2,Thématiques!$C$1:$N$92,ROW()-9,)</f>
        <v>0</v>
      </c>
      <c r="N41" s="49">
        <f>HLOOKUP(N$2,Thématiques!$C$1:$N$92,ROW()-9,)</f>
        <v>0</v>
      </c>
      <c r="O41" s="49">
        <f>HLOOKUP(O$2,Thématiques!$C$1:$N$92,ROW()-9,)</f>
        <v>0</v>
      </c>
      <c r="P41" s="49">
        <f>HLOOKUP(P$2,Thématiques!$C$1:$N$92,ROW()-9,)</f>
        <v>0</v>
      </c>
      <c r="Q41" s="49">
        <f>HLOOKUP(Q$2,Thématiques!$C$1:$N$92,ROW()-9,)</f>
        <v>0</v>
      </c>
    </row>
    <row r="42" spans="1:17" s="46" customFormat="1" ht="39.6" customHeight="1">
      <c r="A42" s="221"/>
      <c r="B42" s="231"/>
      <c r="C42" s="34" t="s">
        <v>97</v>
      </c>
      <c r="D42" s="36" t="s">
        <v>98</v>
      </c>
      <c r="E42" s="76">
        <f t="shared" si="0"/>
        <v>0</v>
      </c>
      <c r="F42" s="218"/>
      <c r="G42" s="49">
        <f>HLOOKUP(G$2,Thématiques!$C$1:$N$92,ROW()-9,)</f>
        <v>0</v>
      </c>
      <c r="H42" s="49">
        <f>HLOOKUP(H$2,Thématiques!$C$1:$N$92,ROW()-9,)</f>
        <v>0</v>
      </c>
      <c r="I42" s="49">
        <f>HLOOKUP(I$2,Thématiques!$C$1:$N$92,ROW()-9,)</f>
        <v>0</v>
      </c>
      <c r="J42" s="49">
        <f>HLOOKUP(J$2,Thématiques!$C$1:$N$92,ROW()-9,)</f>
        <v>0</v>
      </c>
      <c r="K42" s="49">
        <f>HLOOKUP(K$2,Thématiques!$C$1:$N$92,ROW()-9,)</f>
        <v>0</v>
      </c>
      <c r="L42" s="49">
        <f>HLOOKUP(L$2,Thématiques!$C$1:$N$92,ROW()-9,)</f>
        <v>0</v>
      </c>
      <c r="M42" s="49">
        <f>HLOOKUP(M$2,Thématiques!$C$1:$N$92,ROW()-9,)</f>
        <v>0</v>
      </c>
      <c r="N42" s="49">
        <f>HLOOKUP(N$2,Thématiques!$C$1:$N$92,ROW()-9,)</f>
        <v>0</v>
      </c>
      <c r="O42" s="49">
        <f>HLOOKUP(O$2,Thématiques!$C$1:$N$92,ROW()-9,)</f>
        <v>0</v>
      </c>
      <c r="P42" s="49">
        <f>HLOOKUP(P$2,Thématiques!$C$1:$N$92,ROW()-9,)</f>
        <v>0</v>
      </c>
      <c r="Q42" s="49">
        <f>HLOOKUP(Q$2,Thématiques!$C$1:$N$92,ROW()-9,)</f>
        <v>0</v>
      </c>
    </row>
    <row r="43" spans="1:17" s="46" customFormat="1" ht="41.4">
      <c r="A43" s="31" t="s">
        <v>99</v>
      </c>
      <c r="B43" s="26" t="s">
        <v>342</v>
      </c>
      <c r="C43" s="34" t="s">
        <v>101</v>
      </c>
      <c r="D43" s="37" t="s">
        <v>102</v>
      </c>
      <c r="E43" s="76">
        <f t="shared" si="0"/>
        <v>0</v>
      </c>
      <c r="F43" s="218"/>
      <c r="G43" s="49">
        <f>HLOOKUP(G$2,Thématiques!$C$1:$N$92,ROW()-9,)</f>
        <v>0</v>
      </c>
      <c r="H43" s="49">
        <f>HLOOKUP(H$2,Thématiques!$C$1:$N$92,ROW()-9,)</f>
        <v>0</v>
      </c>
      <c r="I43" s="49">
        <f>HLOOKUP(I$2,Thématiques!$C$1:$N$92,ROW()-9,)</f>
        <v>0</v>
      </c>
      <c r="J43" s="49">
        <f>HLOOKUP(J$2,Thématiques!$C$1:$N$92,ROW()-9,)</f>
        <v>0</v>
      </c>
      <c r="K43" s="49">
        <f>HLOOKUP(K$2,Thématiques!$C$1:$N$92,ROW()-9,)</f>
        <v>0</v>
      </c>
      <c r="L43" s="49">
        <f>HLOOKUP(L$2,Thématiques!$C$1:$N$92,ROW()-9,)</f>
        <v>0</v>
      </c>
      <c r="M43" s="49">
        <f>HLOOKUP(M$2,Thématiques!$C$1:$N$92,ROW()-9,)</f>
        <v>0</v>
      </c>
      <c r="N43" s="49">
        <f>HLOOKUP(N$2,Thématiques!$C$1:$N$92,ROW()-9,)</f>
        <v>0</v>
      </c>
      <c r="O43" s="49">
        <f>HLOOKUP(O$2,Thématiques!$C$1:$N$92,ROW()-9,)</f>
        <v>0</v>
      </c>
      <c r="P43" s="49">
        <f>HLOOKUP(P$2,Thématiques!$C$1:$N$92,ROW()-9,)</f>
        <v>0</v>
      </c>
      <c r="Q43" s="49">
        <f>HLOOKUP(Q$2,Thématiques!$C$1:$N$92,ROW()-9,)</f>
        <v>0</v>
      </c>
    </row>
    <row r="44" spans="1:17" s="46" customFormat="1" ht="27.6">
      <c r="A44" s="31" t="s">
        <v>253</v>
      </c>
      <c r="B44" s="26" t="s">
        <v>253</v>
      </c>
      <c r="C44" s="31" t="s">
        <v>103</v>
      </c>
      <c r="D44" s="26" t="s">
        <v>104</v>
      </c>
      <c r="E44" s="78">
        <f t="shared" si="0"/>
        <v>0</v>
      </c>
      <c r="F44" s="219"/>
      <c r="G44" s="49">
        <f>HLOOKUP(G$2,Thématiques!$C$1:$N$92,ROW()-9,)</f>
        <v>0</v>
      </c>
      <c r="H44" s="49">
        <f>HLOOKUP(H$2,Thématiques!$C$1:$N$92,ROW()-9,)</f>
        <v>0</v>
      </c>
      <c r="I44" s="49">
        <f>HLOOKUP(I$2,Thématiques!$C$1:$N$92,ROW()-9,)</f>
        <v>0</v>
      </c>
      <c r="J44" s="49">
        <f>HLOOKUP(J$2,Thématiques!$C$1:$N$92,ROW()-9,)</f>
        <v>0</v>
      </c>
      <c r="K44" s="49">
        <f>HLOOKUP(K$2,Thématiques!$C$1:$N$92,ROW()-9,)</f>
        <v>0</v>
      </c>
      <c r="L44" s="49">
        <f>HLOOKUP(L$2,Thématiques!$C$1:$N$92,ROW()-9,)</f>
        <v>0</v>
      </c>
      <c r="M44" s="49">
        <f>HLOOKUP(M$2,Thématiques!$C$1:$N$92,ROW()-9,)</f>
        <v>0</v>
      </c>
      <c r="N44" s="49">
        <f>HLOOKUP(N$2,Thématiques!$C$1:$N$92,ROW()-9,)</f>
        <v>0</v>
      </c>
      <c r="O44" s="49">
        <f>HLOOKUP(O$2,Thématiques!$C$1:$N$92,ROW()-9,)</f>
        <v>0</v>
      </c>
      <c r="P44" s="49">
        <f>HLOOKUP(P$2,Thématiques!$C$1:$N$92,ROW()-9,)</f>
        <v>0</v>
      </c>
      <c r="Q44" s="49">
        <f>HLOOKUP(Q$2,Thématiques!$C$1:$N$92,ROW()-9,)</f>
        <v>0</v>
      </c>
    </row>
    <row r="45" spans="1:17" s="46" customFormat="1" ht="82.8">
      <c r="A45" s="31" t="s">
        <v>105</v>
      </c>
      <c r="B45" s="26" t="s">
        <v>106</v>
      </c>
      <c r="C45" s="34" t="s">
        <v>107</v>
      </c>
      <c r="D45" s="37" t="s">
        <v>108</v>
      </c>
      <c r="E45" s="75">
        <f t="shared" si="0"/>
        <v>0</v>
      </c>
      <c r="F45" s="52">
        <f>IF(E45&lt;&gt;0,1,0)</f>
        <v>0</v>
      </c>
      <c r="G45" s="49">
        <f>HLOOKUP(G$2,Thématiques!$C$1:$N$92,ROW()-9,)</f>
        <v>0</v>
      </c>
      <c r="H45" s="49">
        <f>HLOOKUP(H$2,Thématiques!$C$1:$N$92,ROW()-9,)</f>
        <v>0</v>
      </c>
      <c r="I45" s="49">
        <f>HLOOKUP(I$2,Thématiques!$C$1:$N$92,ROW()-9,)</f>
        <v>0</v>
      </c>
      <c r="J45" s="49">
        <f>HLOOKUP(J$2,Thématiques!$C$1:$N$92,ROW()-9,)</f>
        <v>0</v>
      </c>
      <c r="K45" s="49">
        <f>HLOOKUP(K$2,Thématiques!$C$1:$N$92,ROW()-9,)</f>
        <v>0</v>
      </c>
      <c r="L45" s="49">
        <f>HLOOKUP(L$2,Thématiques!$C$1:$N$92,ROW()-9,)</f>
        <v>0</v>
      </c>
      <c r="M45" s="49">
        <f>HLOOKUP(M$2,Thématiques!$C$1:$N$92,ROW()-9,)</f>
        <v>0</v>
      </c>
      <c r="N45" s="49">
        <f>HLOOKUP(N$2,Thématiques!$C$1:$N$92,ROW()-9,)</f>
        <v>0</v>
      </c>
      <c r="O45" s="49">
        <f>HLOOKUP(O$2,Thématiques!$C$1:$N$92,ROW()-9,)</f>
        <v>0</v>
      </c>
      <c r="P45" s="49">
        <f>HLOOKUP(P$2,Thématiques!$C$1:$N$92,ROW()-9,)</f>
        <v>0</v>
      </c>
      <c r="Q45" s="49">
        <f>HLOOKUP(Q$2,Thématiques!$C$1:$N$92,ROW()-9,)</f>
        <v>0</v>
      </c>
    </row>
    <row r="46" spans="1:17" s="46" customFormat="1">
      <c r="A46" s="62"/>
      <c r="B46" s="68"/>
      <c r="C46" s="38" t="s">
        <v>109</v>
      </c>
      <c r="D46" s="37" t="s">
        <v>110</v>
      </c>
      <c r="E46" s="77">
        <f t="shared" si="0"/>
        <v>0</v>
      </c>
      <c r="F46" s="65">
        <f>IF(E46&lt;&gt;0,1,0)</f>
        <v>0</v>
      </c>
      <c r="G46" s="49">
        <f>HLOOKUP(G$2,Thématiques!$C$1:$N$92,ROW()-9,)</f>
        <v>0</v>
      </c>
      <c r="H46" s="49">
        <f>HLOOKUP(H$2,Thématiques!$C$1:$N$92,ROW()-9,)</f>
        <v>0</v>
      </c>
      <c r="I46" s="49">
        <f>HLOOKUP(I$2,Thématiques!$C$1:$N$92,ROW()-9,)</f>
        <v>0</v>
      </c>
      <c r="J46" s="49">
        <f>HLOOKUP(J$2,Thématiques!$C$1:$N$92,ROW()-9,)</f>
        <v>0</v>
      </c>
      <c r="K46" s="49">
        <f>HLOOKUP(K$2,Thématiques!$C$1:$N$92,ROW()-9,)</f>
        <v>0</v>
      </c>
      <c r="L46" s="49">
        <f>HLOOKUP(L$2,Thématiques!$C$1:$N$92,ROW()-9,)</f>
        <v>0</v>
      </c>
      <c r="M46" s="49">
        <f>HLOOKUP(M$2,Thématiques!$C$1:$N$92,ROW()-9,)</f>
        <v>0</v>
      </c>
      <c r="N46" s="49">
        <f>HLOOKUP(N$2,Thématiques!$C$1:$N$92,ROW()-9,)</f>
        <v>0</v>
      </c>
      <c r="O46" s="49">
        <f>HLOOKUP(O$2,Thématiques!$C$1:$N$92,ROW()-9,)</f>
        <v>0</v>
      </c>
      <c r="P46" s="49">
        <f>HLOOKUP(P$2,Thématiques!$C$1:$N$92,ROW()-9,)</f>
        <v>0</v>
      </c>
      <c r="Q46" s="49">
        <f>HLOOKUP(Q$2,Thématiques!$C$1:$N$92,ROW()-9,)</f>
        <v>0</v>
      </c>
    </row>
    <row r="47" spans="1:17" s="46" customFormat="1" ht="28.8" customHeight="1">
      <c r="A47" s="103" t="s">
        <v>111</v>
      </c>
      <c r="B47" s="259" t="s">
        <v>112</v>
      </c>
      <c r="C47" s="260"/>
      <c r="D47" s="260"/>
      <c r="E47" s="116" t="s">
        <v>253</v>
      </c>
      <c r="F47" s="115">
        <f>IF(SUM(E48:E52)&lt;&gt;0,COUNTIF((E48:E52),"&lt;&gt;"&amp;"0")/5,0)</f>
        <v>0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1:17" s="46" customFormat="1" ht="55.2">
      <c r="A48" s="227" t="s">
        <v>113</v>
      </c>
      <c r="B48" s="239" t="s">
        <v>114</v>
      </c>
      <c r="C48" s="33" t="s">
        <v>115</v>
      </c>
      <c r="D48" s="60" t="s">
        <v>116</v>
      </c>
      <c r="E48" s="76">
        <f t="shared" si="0"/>
        <v>0</v>
      </c>
      <c r="F48" s="236">
        <f>IF(SUM(E48:E52)&lt;&gt;0,COUNTIF((E48:E52),"&lt;&gt;"&amp;"0")/5,0)</f>
        <v>0</v>
      </c>
      <c r="G48" s="49">
        <f>HLOOKUP(G$2,Thématiques!$C$1:$N$92,ROW()-9,)</f>
        <v>0</v>
      </c>
      <c r="H48" s="49">
        <f>HLOOKUP(H$2,Thématiques!$C$1:$N$92,ROW()-9,)</f>
        <v>0</v>
      </c>
      <c r="I48" s="49">
        <f>HLOOKUP(I$2,Thématiques!$C$1:$N$92,ROW()-9,)</f>
        <v>0</v>
      </c>
      <c r="J48" s="49">
        <f>HLOOKUP(J$2,Thématiques!$C$1:$N$92,ROW()-9,)</f>
        <v>0</v>
      </c>
      <c r="K48" s="49">
        <f>HLOOKUP(K$2,Thématiques!$C$1:$N$92,ROW()-9,)</f>
        <v>0</v>
      </c>
      <c r="L48" s="49">
        <f>HLOOKUP(L$2,Thématiques!$C$1:$N$92,ROW()-9,)</f>
        <v>0</v>
      </c>
      <c r="M48" s="49">
        <f>HLOOKUP(M$2,Thématiques!$C$1:$N$92,ROW()-9,)</f>
        <v>0</v>
      </c>
      <c r="N48" s="49">
        <f>HLOOKUP(N$2,Thématiques!$C$1:$N$92,ROW()-9,)</f>
        <v>0</v>
      </c>
      <c r="O48" s="49">
        <f>HLOOKUP(O$2,Thématiques!$C$1:$N$92,ROW()-9,)</f>
        <v>0</v>
      </c>
      <c r="P48" s="49">
        <f>HLOOKUP(P$2,Thématiques!$C$1:$N$92,ROW()-9,)</f>
        <v>0</v>
      </c>
      <c r="Q48" s="49">
        <f>HLOOKUP(Q$2,Thématiques!$C$1:$N$92,ROW()-9,)</f>
        <v>0</v>
      </c>
    </row>
    <row r="49" spans="1:17" s="46" customFormat="1" ht="27.6">
      <c r="A49" s="227"/>
      <c r="B49" s="239"/>
      <c r="C49" s="38" t="s">
        <v>117</v>
      </c>
      <c r="D49" s="53" t="s">
        <v>118</v>
      </c>
      <c r="E49" s="76">
        <f t="shared" si="0"/>
        <v>0</v>
      </c>
      <c r="F49" s="236"/>
      <c r="G49" s="49">
        <f>HLOOKUP(G$2,Thématiques!$C$1:$N$92,ROW()-9,)</f>
        <v>0</v>
      </c>
      <c r="H49" s="49">
        <f>HLOOKUP(H$2,Thématiques!$C$1:$N$92,ROW()-9,)</f>
        <v>0</v>
      </c>
      <c r="I49" s="49">
        <f>HLOOKUP(I$2,Thématiques!$C$1:$N$92,ROW()-9,)</f>
        <v>0</v>
      </c>
      <c r="J49" s="49">
        <f>HLOOKUP(J$2,Thématiques!$C$1:$N$92,ROW()-9,)</f>
        <v>0</v>
      </c>
      <c r="K49" s="49">
        <f>HLOOKUP(K$2,Thématiques!$C$1:$N$92,ROW()-9,)</f>
        <v>0</v>
      </c>
      <c r="L49" s="49">
        <f>HLOOKUP(L$2,Thématiques!$C$1:$N$92,ROW()-9,)</f>
        <v>0</v>
      </c>
      <c r="M49" s="49">
        <f>HLOOKUP(M$2,Thématiques!$C$1:$N$92,ROW()-9,)</f>
        <v>0</v>
      </c>
      <c r="N49" s="49">
        <f>HLOOKUP(N$2,Thématiques!$C$1:$N$92,ROW()-9,)</f>
        <v>0</v>
      </c>
      <c r="O49" s="49">
        <f>HLOOKUP(O$2,Thématiques!$C$1:$N$92,ROW()-9,)</f>
        <v>0</v>
      </c>
      <c r="P49" s="49">
        <f>HLOOKUP(P$2,Thématiques!$C$1:$N$92,ROW()-9,)</f>
        <v>0</v>
      </c>
      <c r="Q49" s="49">
        <f>HLOOKUP(Q$2,Thématiques!$C$1:$N$92,ROW()-9,)</f>
        <v>0</v>
      </c>
    </row>
    <row r="50" spans="1:17" s="46" customFormat="1" ht="41.4">
      <c r="A50" s="221"/>
      <c r="B50" s="240"/>
      <c r="C50" s="34" t="s">
        <v>119</v>
      </c>
      <c r="D50" s="53" t="s">
        <v>328</v>
      </c>
      <c r="E50" s="76">
        <f t="shared" si="0"/>
        <v>0</v>
      </c>
      <c r="F50" s="236"/>
      <c r="G50" s="49">
        <f>HLOOKUP(G$2,Thématiques!$C$1:$N$92,ROW()-9,)</f>
        <v>0</v>
      </c>
      <c r="H50" s="49">
        <f>HLOOKUP(H$2,Thématiques!$C$1:$N$92,ROW()-9,)</f>
        <v>0</v>
      </c>
      <c r="I50" s="49">
        <f>HLOOKUP(I$2,Thématiques!$C$1:$N$92,ROW()-9,)</f>
        <v>0</v>
      </c>
      <c r="J50" s="49">
        <f>HLOOKUP(J$2,Thématiques!$C$1:$N$92,ROW()-9,)</f>
        <v>0</v>
      </c>
      <c r="K50" s="49">
        <f>HLOOKUP(K$2,Thématiques!$C$1:$N$92,ROW()-9,)</f>
        <v>0</v>
      </c>
      <c r="L50" s="49">
        <f>HLOOKUP(L$2,Thématiques!$C$1:$N$92,ROW()-9,)</f>
        <v>0</v>
      </c>
      <c r="M50" s="49">
        <f>HLOOKUP(M$2,Thématiques!$C$1:$N$92,ROW()-9,)</f>
        <v>0</v>
      </c>
      <c r="N50" s="49">
        <f>HLOOKUP(N$2,Thématiques!$C$1:$N$92,ROW()-9,)</f>
        <v>0</v>
      </c>
      <c r="O50" s="49">
        <f>HLOOKUP(O$2,Thématiques!$C$1:$N$92,ROW()-9,)</f>
        <v>0</v>
      </c>
      <c r="P50" s="49">
        <f>HLOOKUP(P$2,Thématiques!$C$1:$N$92,ROW()-9,)</f>
        <v>0</v>
      </c>
      <c r="Q50" s="49">
        <f>HLOOKUP(Q$2,Thématiques!$C$1:$N$92,ROW()-9,)</f>
        <v>0</v>
      </c>
    </row>
    <row r="51" spans="1:17" s="46" customFormat="1" ht="27.6">
      <c r="A51" s="220" t="s">
        <v>120</v>
      </c>
      <c r="B51" s="222" t="s">
        <v>121</v>
      </c>
      <c r="C51" s="34" t="s">
        <v>122</v>
      </c>
      <c r="D51" s="53" t="s">
        <v>123</v>
      </c>
      <c r="E51" s="76">
        <f t="shared" si="0"/>
        <v>0</v>
      </c>
      <c r="F51" s="236"/>
      <c r="G51" s="49">
        <f>HLOOKUP(G$2,Thématiques!$C$1:$N$92,ROW()-9,)</f>
        <v>0</v>
      </c>
      <c r="H51" s="49">
        <f>HLOOKUP(H$2,Thématiques!$C$1:$N$92,ROW()-9,)</f>
        <v>0</v>
      </c>
      <c r="I51" s="49">
        <f>HLOOKUP(I$2,Thématiques!$C$1:$N$92,ROW()-9,)</f>
        <v>0</v>
      </c>
      <c r="J51" s="49">
        <f>HLOOKUP(J$2,Thématiques!$C$1:$N$92,ROW()-9,)</f>
        <v>0</v>
      </c>
      <c r="K51" s="49">
        <f>HLOOKUP(K$2,Thématiques!$C$1:$N$92,ROW()-9,)</f>
        <v>0</v>
      </c>
      <c r="L51" s="49">
        <f>HLOOKUP(L$2,Thématiques!$C$1:$N$92,ROW()-9,)</f>
        <v>0</v>
      </c>
      <c r="M51" s="49">
        <f>HLOOKUP(M$2,Thématiques!$C$1:$N$92,ROW()-9,)</f>
        <v>0</v>
      </c>
      <c r="N51" s="49">
        <f>HLOOKUP(N$2,Thématiques!$C$1:$N$92,ROW()-9,)</f>
        <v>0</v>
      </c>
      <c r="O51" s="49">
        <f>HLOOKUP(O$2,Thématiques!$C$1:$N$92,ROW()-9,)</f>
        <v>0</v>
      </c>
      <c r="P51" s="49">
        <f>HLOOKUP(P$2,Thématiques!$C$1:$N$92,ROW()-9,)</f>
        <v>0</v>
      </c>
      <c r="Q51" s="49">
        <f>HLOOKUP(Q$2,Thématiques!$C$1:$N$92,ROW()-9,)</f>
        <v>0</v>
      </c>
    </row>
    <row r="52" spans="1:17" s="46" customFormat="1" ht="28.2" customHeight="1" thickBot="1">
      <c r="A52" s="221"/>
      <c r="B52" s="241"/>
      <c r="C52" s="34" t="s">
        <v>124</v>
      </c>
      <c r="D52" s="53" t="s">
        <v>125</v>
      </c>
      <c r="E52" s="76">
        <f t="shared" si="0"/>
        <v>0</v>
      </c>
      <c r="F52" s="236"/>
      <c r="G52" s="49">
        <f>HLOOKUP(G$2,Thématiques!$C$1:$N$92,ROW()-9,)</f>
        <v>0</v>
      </c>
      <c r="H52" s="49">
        <f>HLOOKUP(H$2,Thématiques!$C$1:$N$92,ROW()-9,)</f>
        <v>0</v>
      </c>
      <c r="I52" s="49">
        <f>HLOOKUP(I$2,Thématiques!$C$1:$N$92,ROW()-9,)</f>
        <v>0</v>
      </c>
      <c r="J52" s="49">
        <f>HLOOKUP(J$2,Thématiques!$C$1:$N$92,ROW()-9,)</f>
        <v>0</v>
      </c>
      <c r="K52" s="49">
        <f>HLOOKUP(K$2,Thématiques!$C$1:$N$92,ROW()-9,)</f>
        <v>0</v>
      </c>
      <c r="L52" s="49">
        <f>HLOOKUP(L$2,Thématiques!$C$1:$N$92,ROW()-9,)</f>
        <v>0</v>
      </c>
      <c r="M52" s="49">
        <f>HLOOKUP(M$2,Thématiques!$C$1:$N$92,ROW()-9,)</f>
        <v>0</v>
      </c>
      <c r="N52" s="49">
        <f>HLOOKUP(N$2,Thématiques!$C$1:$N$92,ROW()-9,)</f>
        <v>0</v>
      </c>
      <c r="O52" s="49">
        <f>HLOOKUP(O$2,Thématiques!$C$1:$N$92,ROW()-9,)</f>
        <v>0</v>
      </c>
      <c r="P52" s="49">
        <f>HLOOKUP(P$2,Thématiques!$C$1:$N$92,ROW()-9,)</f>
        <v>0</v>
      </c>
      <c r="Q52" s="49">
        <f>HLOOKUP(Q$2,Thématiques!$C$1:$N$92,ROW()-9,)</f>
        <v>0</v>
      </c>
    </row>
    <row r="53" spans="1:17" s="46" customFormat="1" ht="16.2" thickBot="1">
      <c r="A53" s="100" t="s">
        <v>126</v>
      </c>
      <c r="B53" s="225" t="s">
        <v>127</v>
      </c>
      <c r="C53" s="226"/>
      <c r="D53" s="226"/>
      <c r="E53" s="98" t="s">
        <v>253</v>
      </c>
      <c r="F53" s="99">
        <f>IF(SUM(E54:E57)&lt;&gt;0,COUNTIF((E54:E57),"&lt;&gt;"&amp;"0")/4,0)</f>
        <v>0</v>
      </c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pans="1:17" s="46" customFormat="1" ht="41.4">
      <c r="A54" s="31" t="s">
        <v>128</v>
      </c>
      <c r="B54" s="32" t="s">
        <v>129</v>
      </c>
      <c r="C54" s="34" t="s">
        <v>130</v>
      </c>
      <c r="D54" s="68" t="s">
        <v>131</v>
      </c>
      <c r="E54" s="77">
        <f t="shared" si="0"/>
        <v>0</v>
      </c>
      <c r="F54" s="65">
        <f>IF(E54&lt;&gt;0,1,0)</f>
        <v>0</v>
      </c>
      <c r="G54" s="49">
        <f>HLOOKUP(G$2,Thématiques!$C$1:$N$92,ROW()-9,)</f>
        <v>0</v>
      </c>
      <c r="H54" s="49">
        <f>HLOOKUP(H$2,Thématiques!$C$1:$N$92,ROW()-9,)</f>
        <v>0</v>
      </c>
      <c r="I54" s="49">
        <f>HLOOKUP(I$2,Thématiques!$C$1:$N$92,ROW()-9,)</f>
        <v>0</v>
      </c>
      <c r="J54" s="49">
        <f>HLOOKUP(J$2,Thématiques!$C$1:$N$92,ROW()-9,)</f>
        <v>0</v>
      </c>
      <c r="K54" s="49">
        <f>HLOOKUP(K$2,Thématiques!$C$1:$N$92,ROW()-9,)</f>
        <v>0</v>
      </c>
      <c r="L54" s="49">
        <f>HLOOKUP(L$2,Thématiques!$C$1:$N$92,ROW()-9,)</f>
        <v>0</v>
      </c>
      <c r="M54" s="49">
        <f>HLOOKUP(M$2,Thématiques!$C$1:$N$92,ROW()-9,)</f>
        <v>0</v>
      </c>
      <c r="N54" s="49">
        <f>HLOOKUP(N$2,Thématiques!$C$1:$N$92,ROW()-9,)</f>
        <v>0</v>
      </c>
      <c r="O54" s="49">
        <f>HLOOKUP(O$2,Thématiques!$C$1:$N$92,ROW()-9,)</f>
        <v>0</v>
      </c>
      <c r="P54" s="49">
        <f>HLOOKUP(P$2,Thématiques!$C$1:$N$92,ROW()-9,)</f>
        <v>0</v>
      </c>
      <c r="Q54" s="49">
        <f>HLOOKUP(Q$2,Thématiques!$C$1:$N$92,ROW()-9,)</f>
        <v>0</v>
      </c>
    </row>
    <row r="55" spans="1:17" s="46" customFormat="1" ht="15.6" customHeight="1">
      <c r="A55" s="220" t="s">
        <v>132</v>
      </c>
      <c r="B55" s="222" t="s">
        <v>133</v>
      </c>
      <c r="C55" s="34" t="s">
        <v>134</v>
      </c>
      <c r="D55" s="45" t="s">
        <v>135</v>
      </c>
      <c r="E55" s="77">
        <f t="shared" si="0"/>
        <v>0</v>
      </c>
      <c r="F55" s="237">
        <f>IF(SUM(E55:E57)&lt;&gt;0,COUNTIF((E55:E57),"&lt;&gt;"&amp;"0")/3,0)</f>
        <v>0</v>
      </c>
      <c r="G55" s="49">
        <f>HLOOKUP(G$2,Thématiques!$C$1:$N$92,ROW()-9,)</f>
        <v>0</v>
      </c>
      <c r="H55" s="49">
        <f>HLOOKUP(H$2,Thématiques!$C$1:$N$92,ROW()-9,)</f>
        <v>0</v>
      </c>
      <c r="I55" s="49">
        <f>HLOOKUP(I$2,Thématiques!$C$1:$N$92,ROW()-9,)</f>
        <v>0</v>
      </c>
      <c r="J55" s="49">
        <f>HLOOKUP(J$2,Thématiques!$C$1:$N$92,ROW()-9,)</f>
        <v>0</v>
      </c>
      <c r="K55" s="49">
        <f>HLOOKUP(K$2,Thématiques!$C$1:$N$92,ROW()-9,)</f>
        <v>0</v>
      </c>
      <c r="L55" s="49">
        <f>HLOOKUP(L$2,Thématiques!$C$1:$N$92,ROW()-9,)</f>
        <v>0</v>
      </c>
      <c r="M55" s="49">
        <f>HLOOKUP(M$2,Thématiques!$C$1:$N$92,ROW()-9,)</f>
        <v>0</v>
      </c>
      <c r="N55" s="49">
        <f>HLOOKUP(N$2,Thématiques!$C$1:$N$92,ROW()-9,)</f>
        <v>0</v>
      </c>
      <c r="O55" s="49">
        <f>HLOOKUP(O$2,Thématiques!$C$1:$N$92,ROW()-9,)</f>
        <v>0</v>
      </c>
      <c r="P55" s="49">
        <f>HLOOKUP(P$2,Thématiques!$C$1:$N$92,ROW()-9,)</f>
        <v>0</v>
      </c>
      <c r="Q55" s="49">
        <f>HLOOKUP(Q$2,Thématiques!$C$1:$N$92,ROW()-9,)</f>
        <v>0</v>
      </c>
    </row>
    <row r="56" spans="1:17" s="46" customFormat="1" ht="27.6">
      <c r="A56" s="227"/>
      <c r="B56" s="223"/>
      <c r="C56" s="34" t="s">
        <v>136</v>
      </c>
      <c r="D56" s="45" t="s">
        <v>137</v>
      </c>
      <c r="E56" s="76">
        <f t="shared" si="0"/>
        <v>0</v>
      </c>
      <c r="F56" s="236"/>
      <c r="G56" s="49">
        <f>HLOOKUP(G$2,Thématiques!$C$1:$N$92,ROW()-9,)</f>
        <v>0</v>
      </c>
      <c r="H56" s="49">
        <f>HLOOKUP(H$2,Thématiques!$C$1:$N$92,ROW()-9,)</f>
        <v>0</v>
      </c>
      <c r="I56" s="49">
        <f>HLOOKUP(I$2,Thématiques!$C$1:$N$92,ROW()-9,)</f>
        <v>0</v>
      </c>
      <c r="J56" s="49">
        <f>HLOOKUP(J$2,Thématiques!$C$1:$N$92,ROW()-9,)</f>
        <v>0</v>
      </c>
      <c r="K56" s="49">
        <f>HLOOKUP(K$2,Thématiques!$C$1:$N$92,ROW()-9,)</f>
        <v>0</v>
      </c>
      <c r="L56" s="49">
        <f>HLOOKUP(L$2,Thématiques!$C$1:$N$92,ROW()-9,)</f>
        <v>0</v>
      </c>
      <c r="M56" s="49">
        <f>HLOOKUP(M$2,Thématiques!$C$1:$N$92,ROW()-9,)</f>
        <v>0</v>
      </c>
      <c r="N56" s="49">
        <f>HLOOKUP(N$2,Thématiques!$C$1:$N$92,ROW()-9,)</f>
        <v>0</v>
      </c>
      <c r="O56" s="49">
        <f>HLOOKUP(O$2,Thématiques!$C$1:$N$92,ROW()-9,)</f>
        <v>0</v>
      </c>
      <c r="P56" s="49">
        <f>HLOOKUP(P$2,Thématiques!$C$1:$N$92,ROW()-9,)</f>
        <v>0</v>
      </c>
      <c r="Q56" s="49">
        <f>HLOOKUP(Q$2,Thématiques!$C$1:$N$92,ROW()-9,)</f>
        <v>0</v>
      </c>
    </row>
    <row r="57" spans="1:17" s="46" customFormat="1" ht="16.2" thickBot="1">
      <c r="A57" s="228"/>
      <c r="B57" s="224"/>
      <c r="C57" s="34" t="s">
        <v>138</v>
      </c>
      <c r="D57" s="54" t="s">
        <v>139</v>
      </c>
      <c r="E57" s="78">
        <f t="shared" si="0"/>
        <v>0</v>
      </c>
      <c r="F57" s="238"/>
      <c r="G57" s="49">
        <f>HLOOKUP(G$2,Thématiques!$C$1:$N$92,ROW()-9,)</f>
        <v>0</v>
      </c>
      <c r="H57" s="49">
        <f>HLOOKUP(H$2,Thématiques!$C$1:$N$92,ROW()-9,)</f>
        <v>0</v>
      </c>
      <c r="I57" s="49">
        <f>HLOOKUP(I$2,Thématiques!$C$1:$N$92,ROW()-9,)</f>
        <v>0</v>
      </c>
      <c r="J57" s="49">
        <f>HLOOKUP(J$2,Thématiques!$C$1:$N$92,ROW()-9,)</f>
        <v>0</v>
      </c>
      <c r="K57" s="49">
        <f>HLOOKUP(K$2,Thématiques!$C$1:$N$92,ROW()-9,)</f>
        <v>0</v>
      </c>
      <c r="L57" s="49">
        <f>HLOOKUP(L$2,Thématiques!$C$1:$N$92,ROW()-9,)</f>
        <v>0</v>
      </c>
      <c r="M57" s="49">
        <f>HLOOKUP(M$2,Thématiques!$C$1:$N$92,ROW()-9,)</f>
        <v>0</v>
      </c>
      <c r="N57" s="49">
        <f>HLOOKUP(N$2,Thématiques!$C$1:$N$92,ROW()-9,)</f>
        <v>0</v>
      </c>
      <c r="O57" s="49">
        <f>HLOOKUP(O$2,Thématiques!$C$1:$N$92,ROW()-9,)</f>
        <v>0</v>
      </c>
      <c r="P57" s="49">
        <f>HLOOKUP(P$2,Thématiques!$C$1:$N$92,ROW()-9,)</f>
        <v>0</v>
      </c>
      <c r="Q57" s="49">
        <f>HLOOKUP(Q$2,Thématiques!$C$1:$N$92,ROW()-9,)</f>
        <v>0</v>
      </c>
    </row>
    <row r="58" spans="1:17" s="46" customFormat="1" ht="16.2" thickBot="1">
      <c r="A58" s="264" t="s">
        <v>140</v>
      </c>
      <c r="B58" s="265"/>
      <c r="C58" s="265"/>
      <c r="D58" s="265"/>
      <c r="E58" s="92" t="s">
        <v>253</v>
      </c>
      <c r="F58" s="93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1:17" s="46" customFormat="1">
      <c r="A59" s="247" t="s">
        <v>19</v>
      </c>
      <c r="B59" s="248"/>
      <c r="C59" s="248"/>
      <c r="D59" s="248"/>
      <c r="E59" s="92" t="s">
        <v>253</v>
      </c>
      <c r="F59" s="93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1:17" s="46" customFormat="1" ht="64.2" customHeight="1">
      <c r="A60" s="250" t="s">
        <v>329</v>
      </c>
      <c r="B60" s="251"/>
      <c r="C60" s="251"/>
      <c r="D60" s="251"/>
      <c r="E60" s="85" t="s">
        <v>253</v>
      </c>
      <c r="F60" s="94" t="s">
        <v>253</v>
      </c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1:17" s="46" customFormat="1">
      <c r="A61" s="105">
        <v>4</v>
      </c>
      <c r="B61" s="17" t="s">
        <v>16</v>
      </c>
      <c r="C61" s="16">
        <v>16</v>
      </c>
      <c r="D61" s="18" t="s">
        <v>18</v>
      </c>
      <c r="E61" s="88" t="s">
        <v>253</v>
      </c>
      <c r="F61" s="120" t="s">
        <v>253</v>
      </c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1:17" s="46" customFormat="1">
      <c r="A62" s="103" t="s">
        <v>141</v>
      </c>
      <c r="B62" s="259" t="s">
        <v>142</v>
      </c>
      <c r="C62" s="260"/>
      <c r="D62" s="260"/>
      <c r="E62" s="116" t="s">
        <v>253</v>
      </c>
      <c r="F62" s="115">
        <f>IF(SUM(E63:E64)&lt;&gt;0,COUNTIF((E63:E64),"&lt;&gt;"&amp;"0")/2,0)</f>
        <v>0</v>
      </c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1:17" s="46" customFormat="1" ht="30.6" customHeight="1">
      <c r="A63" s="72" t="s">
        <v>143</v>
      </c>
      <c r="B63" s="244" t="s">
        <v>144</v>
      </c>
      <c r="C63" s="73" t="s">
        <v>145</v>
      </c>
      <c r="D63" s="55" t="s">
        <v>146</v>
      </c>
      <c r="E63" s="76">
        <f>COUNTIF(G63:Q63,"&lt;&gt;"&amp;"0")</f>
        <v>0</v>
      </c>
      <c r="F63" s="261">
        <f>IF(SUM(E63:E64)&lt;&gt;0,COUNTIF((E63:E64),"&lt;&gt;"&amp;"0")/2,0)</f>
        <v>0</v>
      </c>
      <c r="G63" s="49">
        <f>HLOOKUP(G$2,Thématiques!$C$1:$N$92,ROW()-13,)</f>
        <v>0</v>
      </c>
      <c r="H63" s="49">
        <f>HLOOKUP(H$2,Thématiques!$C$1:$N$92,ROW()-13,)</f>
        <v>0</v>
      </c>
      <c r="I63" s="49">
        <f>HLOOKUP(I$2,Thématiques!$C$1:$N$92,ROW()-13,)</f>
        <v>0</v>
      </c>
      <c r="J63" s="49">
        <f>HLOOKUP(J$2,Thématiques!$C$1:$N$92,ROW()-13,)</f>
        <v>0</v>
      </c>
      <c r="K63" s="49">
        <f>HLOOKUP(K$2,Thématiques!$C$1:$N$92,ROW()-13,)</f>
        <v>0</v>
      </c>
      <c r="L63" s="49">
        <f>HLOOKUP(L$2,Thématiques!$C$1:$N$92,ROW()-13,)</f>
        <v>0</v>
      </c>
      <c r="M63" s="49">
        <f>HLOOKUP(M$2,Thématiques!$C$1:$N$92,ROW()-13,)</f>
        <v>0</v>
      </c>
      <c r="N63" s="49">
        <f>HLOOKUP(N$2,Thématiques!$C$1:$N$92,ROW()-13,)</f>
        <v>0</v>
      </c>
      <c r="O63" s="49">
        <f>HLOOKUP(O$2,Thématiques!$C$1:$N$92,ROW()-13,)</f>
        <v>0</v>
      </c>
      <c r="P63" s="49">
        <f>HLOOKUP(P$2,Thématiques!$C$1:$N$92,ROW()-13,)</f>
        <v>0</v>
      </c>
      <c r="Q63" s="49">
        <f>HLOOKUP(Q$2,Thématiques!$C$1:$N$92,ROW()-13,)</f>
        <v>0</v>
      </c>
    </row>
    <row r="64" spans="1:17" s="46" customFormat="1" ht="28.2" customHeight="1">
      <c r="A64" s="73"/>
      <c r="B64" s="231"/>
      <c r="C64" s="73" t="s">
        <v>147</v>
      </c>
      <c r="D64" s="54" t="s">
        <v>148</v>
      </c>
      <c r="E64" s="76">
        <f>COUNTIF(G64:Q64,"&lt;&gt;"&amp;"0")</f>
        <v>0</v>
      </c>
      <c r="F64" s="261"/>
      <c r="G64" s="49">
        <f>HLOOKUP(G$2,Thématiques!$C$1:$N$92,ROW()-13,)</f>
        <v>0</v>
      </c>
      <c r="H64" s="49">
        <f>HLOOKUP(H$2,Thématiques!$C$1:$N$92,ROW()-13,)</f>
        <v>0</v>
      </c>
      <c r="I64" s="49">
        <f>HLOOKUP(I$2,Thématiques!$C$1:$N$92,ROW()-13,)</f>
        <v>0</v>
      </c>
      <c r="J64" s="49">
        <f>HLOOKUP(J$2,Thématiques!$C$1:$N$92,ROW()-13,)</f>
        <v>0</v>
      </c>
      <c r="K64" s="49">
        <f>HLOOKUP(K$2,Thématiques!$C$1:$N$92,ROW()-13,)</f>
        <v>0</v>
      </c>
      <c r="L64" s="49">
        <f>HLOOKUP(L$2,Thématiques!$C$1:$N$92,ROW()-13,)</f>
        <v>0</v>
      </c>
      <c r="M64" s="49">
        <f>HLOOKUP(M$2,Thématiques!$C$1:$N$92,ROW()-13,)</f>
        <v>0</v>
      </c>
      <c r="N64" s="49">
        <f>HLOOKUP(N$2,Thématiques!$C$1:$N$92,ROW()-13,)</f>
        <v>0</v>
      </c>
      <c r="O64" s="49">
        <f>HLOOKUP(O$2,Thématiques!$C$1:$N$92,ROW()-13,)</f>
        <v>0</v>
      </c>
      <c r="P64" s="49">
        <f>HLOOKUP(P$2,Thématiques!$C$1:$N$92,ROW()-13,)</f>
        <v>0</v>
      </c>
      <c r="Q64" s="49">
        <f>HLOOKUP(Q$2,Thématiques!$C$1:$N$92,ROW()-13,)</f>
        <v>0</v>
      </c>
    </row>
    <row r="65" spans="1:17" s="46" customFormat="1" ht="15.6" customHeight="1">
      <c r="A65" s="103" t="s">
        <v>149</v>
      </c>
      <c r="B65" s="242" t="s">
        <v>150</v>
      </c>
      <c r="C65" s="243"/>
      <c r="D65" s="243"/>
      <c r="E65" s="116" t="s">
        <v>253</v>
      </c>
      <c r="F65" s="115">
        <f>IF(SUM(E66:E69)&lt;&gt;0,COUNTIF((E66:E69),"&lt;&gt;"&amp;"0")/4,0)</f>
        <v>0</v>
      </c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1:17" s="46" customFormat="1">
      <c r="A66" s="253" t="s">
        <v>151</v>
      </c>
      <c r="B66" s="244" t="s">
        <v>150</v>
      </c>
      <c r="C66" s="40" t="s">
        <v>152</v>
      </c>
      <c r="D66" s="54" t="s">
        <v>153</v>
      </c>
      <c r="E66" s="76">
        <f>COUNTIF(G66:Q66,"&lt;&gt;"&amp;"0")</f>
        <v>0</v>
      </c>
      <c r="F66" s="261">
        <f>IF(SUM(E66:E69)&lt;&gt;0,COUNTIF((E66:E69),"&lt;&gt;"&amp;"0")/4,0)</f>
        <v>0</v>
      </c>
      <c r="G66" s="49">
        <f>HLOOKUP(G$2,Thématiques!$C$1:$N$92,ROW()-13,)</f>
        <v>0</v>
      </c>
      <c r="H66" s="49">
        <f>HLOOKUP(H$2,Thématiques!$C$1:$N$92,ROW()-13,)</f>
        <v>0</v>
      </c>
      <c r="I66" s="49">
        <f>HLOOKUP(I$2,Thématiques!$C$1:$N$92,ROW()-13,)</f>
        <v>0</v>
      </c>
      <c r="J66" s="49">
        <f>HLOOKUP(J$2,Thématiques!$C$1:$N$92,ROW()-13,)</f>
        <v>0</v>
      </c>
      <c r="K66" s="49">
        <f>HLOOKUP(K$2,Thématiques!$C$1:$N$92,ROW()-13,)</f>
        <v>0</v>
      </c>
      <c r="L66" s="49">
        <f>HLOOKUP(L$2,Thématiques!$C$1:$N$92,ROW()-13,)</f>
        <v>0</v>
      </c>
      <c r="M66" s="49">
        <f>HLOOKUP(M$2,Thématiques!$C$1:$N$92,ROW()-13,)</f>
        <v>0</v>
      </c>
      <c r="N66" s="49">
        <f>HLOOKUP(N$2,Thématiques!$C$1:$N$92,ROW()-13,)</f>
        <v>0</v>
      </c>
      <c r="O66" s="49">
        <f>HLOOKUP(O$2,Thématiques!$C$1:$N$92,ROW()-13,)</f>
        <v>0</v>
      </c>
      <c r="P66" s="49">
        <f>HLOOKUP(P$2,Thématiques!$C$1:$N$92,ROW()-13,)</f>
        <v>0</v>
      </c>
      <c r="Q66" s="49">
        <f>HLOOKUP(Q$2,Thématiques!$C$1:$N$92,ROW()-13,)</f>
        <v>0</v>
      </c>
    </row>
    <row r="67" spans="1:17" s="46" customFormat="1">
      <c r="A67" s="254"/>
      <c r="B67" s="230"/>
      <c r="C67" s="40" t="s">
        <v>154</v>
      </c>
      <c r="D67" s="54" t="s">
        <v>155</v>
      </c>
      <c r="E67" s="76">
        <f>COUNTIF(G67:Q67,"&lt;&gt;"&amp;"0")</f>
        <v>0</v>
      </c>
      <c r="F67" s="261"/>
      <c r="G67" s="49">
        <f>HLOOKUP(G$2,Thématiques!$C$1:$N$92,ROW()-13,)</f>
        <v>0</v>
      </c>
      <c r="H67" s="49">
        <f>HLOOKUP(H$2,Thématiques!$C$1:$N$92,ROW()-13,)</f>
        <v>0</v>
      </c>
      <c r="I67" s="49">
        <f>HLOOKUP(I$2,Thématiques!$C$1:$N$92,ROW()-13,)</f>
        <v>0</v>
      </c>
      <c r="J67" s="49">
        <f>HLOOKUP(J$2,Thématiques!$C$1:$N$92,ROW()-13,)</f>
        <v>0</v>
      </c>
      <c r="K67" s="49">
        <f>HLOOKUP(K$2,Thématiques!$C$1:$N$92,ROW()-13,)</f>
        <v>0</v>
      </c>
      <c r="L67" s="49">
        <f>HLOOKUP(L$2,Thématiques!$C$1:$N$92,ROW()-13,)</f>
        <v>0</v>
      </c>
      <c r="M67" s="49">
        <f>HLOOKUP(M$2,Thématiques!$C$1:$N$92,ROW()-13,)</f>
        <v>0</v>
      </c>
      <c r="N67" s="49">
        <f>HLOOKUP(N$2,Thématiques!$C$1:$N$92,ROW()-13,)</f>
        <v>0</v>
      </c>
      <c r="O67" s="49">
        <f>HLOOKUP(O$2,Thématiques!$C$1:$N$92,ROW()-13,)</f>
        <v>0</v>
      </c>
      <c r="P67" s="49">
        <f>HLOOKUP(P$2,Thématiques!$C$1:$N$92,ROW()-13,)</f>
        <v>0</v>
      </c>
      <c r="Q67" s="49">
        <f>HLOOKUP(Q$2,Thématiques!$C$1:$N$92,ROW()-13,)</f>
        <v>0</v>
      </c>
    </row>
    <row r="68" spans="1:17" s="46" customFormat="1" ht="27.6">
      <c r="A68" s="254"/>
      <c r="B68" s="230"/>
      <c r="C68" s="40" t="s">
        <v>156</v>
      </c>
      <c r="D68" s="54" t="s">
        <v>157</v>
      </c>
      <c r="E68" s="76">
        <f>COUNTIF(G68:Q68,"&lt;&gt;"&amp;"0")</f>
        <v>0</v>
      </c>
      <c r="F68" s="261"/>
      <c r="G68" s="49">
        <f>HLOOKUP(G$2,Thématiques!$C$1:$N$92,ROW()-13,)</f>
        <v>0</v>
      </c>
      <c r="H68" s="49">
        <f>HLOOKUP(H$2,Thématiques!$C$1:$N$92,ROW()-13,)</f>
        <v>0</v>
      </c>
      <c r="I68" s="49">
        <f>HLOOKUP(I$2,Thématiques!$C$1:$N$92,ROW()-13,)</f>
        <v>0</v>
      </c>
      <c r="J68" s="49">
        <f>HLOOKUP(J$2,Thématiques!$C$1:$N$92,ROW()-13,)</f>
        <v>0</v>
      </c>
      <c r="K68" s="49">
        <f>HLOOKUP(K$2,Thématiques!$C$1:$N$92,ROW()-13,)</f>
        <v>0</v>
      </c>
      <c r="L68" s="49">
        <f>HLOOKUP(L$2,Thématiques!$C$1:$N$92,ROW()-13,)</f>
        <v>0</v>
      </c>
      <c r="M68" s="49">
        <f>HLOOKUP(M$2,Thématiques!$C$1:$N$92,ROW()-13,)</f>
        <v>0</v>
      </c>
      <c r="N68" s="49">
        <f>HLOOKUP(N$2,Thématiques!$C$1:$N$92,ROW()-13,)</f>
        <v>0</v>
      </c>
      <c r="O68" s="49">
        <f>HLOOKUP(O$2,Thématiques!$C$1:$N$92,ROW()-13,)</f>
        <v>0</v>
      </c>
      <c r="P68" s="49">
        <f>HLOOKUP(P$2,Thématiques!$C$1:$N$92,ROW()-13,)</f>
        <v>0</v>
      </c>
      <c r="Q68" s="49">
        <f>HLOOKUP(Q$2,Thématiques!$C$1:$N$92,ROW()-13,)</f>
        <v>0</v>
      </c>
    </row>
    <row r="69" spans="1:17" s="46" customFormat="1" ht="27.6">
      <c r="A69" s="255"/>
      <c r="B69" s="231"/>
      <c r="C69" s="40" t="s">
        <v>158</v>
      </c>
      <c r="D69" s="54" t="s">
        <v>159</v>
      </c>
      <c r="E69" s="76">
        <f>COUNTIF(G69:Q69,"&lt;&gt;"&amp;"0")</f>
        <v>0</v>
      </c>
      <c r="F69" s="261"/>
      <c r="G69" s="49">
        <f>HLOOKUP(G$2,Thématiques!$C$1:$N$92,ROW()-13,)</f>
        <v>0</v>
      </c>
      <c r="H69" s="49">
        <f>HLOOKUP(H$2,Thématiques!$C$1:$N$92,ROW()-13,)</f>
        <v>0</v>
      </c>
      <c r="I69" s="49">
        <f>HLOOKUP(I$2,Thématiques!$C$1:$N$92,ROW()-13,)</f>
        <v>0</v>
      </c>
      <c r="J69" s="49">
        <f>HLOOKUP(J$2,Thématiques!$C$1:$N$92,ROW()-13,)</f>
        <v>0</v>
      </c>
      <c r="K69" s="49">
        <f>HLOOKUP(K$2,Thématiques!$C$1:$N$92,ROW()-13,)</f>
        <v>0</v>
      </c>
      <c r="L69" s="49">
        <f>HLOOKUP(L$2,Thématiques!$C$1:$N$92,ROW()-13,)</f>
        <v>0</v>
      </c>
      <c r="M69" s="49">
        <f>HLOOKUP(M$2,Thématiques!$C$1:$N$92,ROW()-13,)</f>
        <v>0</v>
      </c>
      <c r="N69" s="49">
        <f>HLOOKUP(N$2,Thématiques!$C$1:$N$92,ROW()-13,)</f>
        <v>0</v>
      </c>
      <c r="O69" s="49">
        <f>HLOOKUP(O$2,Thématiques!$C$1:$N$92,ROW()-13,)</f>
        <v>0</v>
      </c>
      <c r="P69" s="49">
        <f>HLOOKUP(P$2,Thématiques!$C$1:$N$92,ROW()-13,)</f>
        <v>0</v>
      </c>
      <c r="Q69" s="49">
        <f>HLOOKUP(Q$2,Thématiques!$C$1:$N$92,ROW()-13,)</f>
        <v>0</v>
      </c>
    </row>
    <row r="70" spans="1:17" s="46" customFormat="1" ht="15.6" customHeight="1">
      <c r="A70" s="119" t="s">
        <v>160</v>
      </c>
      <c r="B70" s="259" t="s">
        <v>161</v>
      </c>
      <c r="C70" s="260"/>
      <c r="D70" s="260"/>
      <c r="E70" s="116" t="s">
        <v>253</v>
      </c>
      <c r="F70" s="115">
        <f>IF(SUM(E71:E73)&lt;&gt;0,COUNTIF((E71:E73),"&lt;&gt;"&amp;"0")/3,0)</f>
        <v>0</v>
      </c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s="46" customFormat="1" ht="41.4">
      <c r="A71" s="253" t="s">
        <v>162</v>
      </c>
      <c r="B71" s="244" t="s">
        <v>161</v>
      </c>
      <c r="C71" s="40" t="s">
        <v>163</v>
      </c>
      <c r="D71" s="54" t="s">
        <v>164</v>
      </c>
      <c r="E71" s="76">
        <f>COUNTIF(G71:Q71,"&lt;&gt;"&amp;"0")</f>
        <v>0</v>
      </c>
      <c r="F71" s="236">
        <f>IF(SUM(E71:E73)&lt;&gt;0,COUNTIF((E71:E73),"&lt;&gt;"&amp;"0")/3,0)</f>
        <v>0</v>
      </c>
      <c r="G71" s="49">
        <f>HLOOKUP(G$2,Thématiques!$C$1:$N$92,ROW()-13,)</f>
        <v>0</v>
      </c>
      <c r="H71" s="49">
        <f>HLOOKUP(H$2,Thématiques!$C$1:$N$92,ROW()-13,)</f>
        <v>0</v>
      </c>
      <c r="I71" s="49">
        <f>HLOOKUP(I$2,Thématiques!$C$1:$N$92,ROW()-13,)</f>
        <v>0</v>
      </c>
      <c r="J71" s="49">
        <f>HLOOKUP(J$2,Thématiques!$C$1:$N$92,ROW()-13,)</f>
        <v>0</v>
      </c>
      <c r="K71" s="49">
        <f>HLOOKUP(K$2,Thématiques!$C$1:$N$92,ROW()-13,)</f>
        <v>0</v>
      </c>
      <c r="L71" s="49">
        <f>HLOOKUP(L$2,Thématiques!$C$1:$N$92,ROW()-13,)</f>
        <v>0</v>
      </c>
      <c r="M71" s="49">
        <f>HLOOKUP(M$2,Thématiques!$C$1:$N$92,ROW()-13,)</f>
        <v>0</v>
      </c>
      <c r="N71" s="49">
        <f>HLOOKUP(N$2,Thématiques!$C$1:$N$92,ROW()-13,)</f>
        <v>0</v>
      </c>
      <c r="O71" s="49">
        <f>HLOOKUP(O$2,Thématiques!$C$1:$N$92,ROW()-13,)</f>
        <v>0</v>
      </c>
      <c r="P71" s="49">
        <f>HLOOKUP(P$2,Thématiques!$C$1:$N$92,ROW()-13,)</f>
        <v>0</v>
      </c>
      <c r="Q71" s="49">
        <f>HLOOKUP(Q$2,Thématiques!$C$1:$N$92,ROW()-13,)</f>
        <v>0</v>
      </c>
    </row>
    <row r="72" spans="1:17" s="46" customFormat="1" ht="27.6">
      <c r="A72" s="254"/>
      <c r="B72" s="230"/>
      <c r="C72" s="40" t="s">
        <v>165</v>
      </c>
      <c r="D72" s="54" t="s">
        <v>166</v>
      </c>
      <c r="E72" s="76">
        <f>COUNTIF(G72:Q72,"&lt;&gt;"&amp;"0")</f>
        <v>0</v>
      </c>
      <c r="F72" s="236"/>
      <c r="G72" s="49">
        <f>HLOOKUP(G$2,Thématiques!$C$1:$N$92,ROW()-13,)</f>
        <v>0</v>
      </c>
      <c r="H72" s="49">
        <f>HLOOKUP(H$2,Thématiques!$C$1:$N$92,ROW()-13,)</f>
        <v>0</v>
      </c>
      <c r="I72" s="49">
        <f>HLOOKUP(I$2,Thématiques!$C$1:$N$92,ROW()-13,)</f>
        <v>0</v>
      </c>
      <c r="J72" s="49">
        <f>HLOOKUP(J$2,Thématiques!$C$1:$N$92,ROW()-13,)</f>
        <v>0</v>
      </c>
      <c r="K72" s="49">
        <f>HLOOKUP(K$2,Thématiques!$C$1:$N$92,ROW()-13,)</f>
        <v>0</v>
      </c>
      <c r="L72" s="49">
        <f>HLOOKUP(L$2,Thématiques!$C$1:$N$92,ROW()-13,)</f>
        <v>0</v>
      </c>
      <c r="M72" s="49">
        <f>HLOOKUP(M$2,Thématiques!$C$1:$N$92,ROW()-13,)</f>
        <v>0</v>
      </c>
      <c r="N72" s="49">
        <f>HLOOKUP(N$2,Thématiques!$C$1:$N$92,ROW()-13,)</f>
        <v>0</v>
      </c>
      <c r="O72" s="49">
        <f>HLOOKUP(O$2,Thématiques!$C$1:$N$92,ROW()-13,)</f>
        <v>0</v>
      </c>
      <c r="P72" s="49">
        <f>HLOOKUP(P$2,Thématiques!$C$1:$N$92,ROW()-13,)</f>
        <v>0</v>
      </c>
      <c r="Q72" s="49">
        <f>HLOOKUP(Q$2,Thématiques!$C$1:$N$92,ROW()-13,)</f>
        <v>0</v>
      </c>
    </row>
    <row r="73" spans="1:17" s="46" customFormat="1">
      <c r="A73" s="255"/>
      <c r="B73" s="231"/>
      <c r="C73" s="40" t="s">
        <v>167</v>
      </c>
      <c r="D73" s="54" t="s">
        <v>168</v>
      </c>
      <c r="E73" s="76">
        <f>COUNTIF(G73:Q73,"&lt;&gt;"&amp;"0")</f>
        <v>0</v>
      </c>
      <c r="F73" s="236"/>
      <c r="G73" s="49">
        <f>HLOOKUP(G$2,Thématiques!$C$1:$N$92,ROW()-13,)</f>
        <v>0</v>
      </c>
      <c r="H73" s="49">
        <f>HLOOKUP(H$2,Thématiques!$C$1:$N$92,ROW()-13,)</f>
        <v>0</v>
      </c>
      <c r="I73" s="49">
        <f>HLOOKUP(I$2,Thématiques!$C$1:$N$92,ROW()-13,)</f>
        <v>0</v>
      </c>
      <c r="J73" s="49">
        <f>HLOOKUP(J$2,Thématiques!$C$1:$N$92,ROW()-13,)</f>
        <v>0</v>
      </c>
      <c r="K73" s="49">
        <f>HLOOKUP(K$2,Thématiques!$C$1:$N$92,ROW()-13,)</f>
        <v>0</v>
      </c>
      <c r="L73" s="49">
        <f>HLOOKUP(L$2,Thématiques!$C$1:$N$92,ROW()-13,)</f>
        <v>0</v>
      </c>
      <c r="M73" s="49">
        <f>HLOOKUP(M$2,Thématiques!$C$1:$N$92,ROW()-13,)</f>
        <v>0</v>
      </c>
      <c r="N73" s="49">
        <f>HLOOKUP(N$2,Thématiques!$C$1:$N$92,ROW()-13,)</f>
        <v>0</v>
      </c>
      <c r="O73" s="49">
        <f>HLOOKUP(O$2,Thématiques!$C$1:$N$92,ROW()-13,)</f>
        <v>0</v>
      </c>
      <c r="P73" s="49">
        <f>HLOOKUP(P$2,Thématiques!$C$1:$N$92,ROW()-13,)</f>
        <v>0</v>
      </c>
      <c r="Q73" s="49">
        <f>HLOOKUP(Q$2,Thématiques!$C$1:$N$92,ROW()-13,)</f>
        <v>0</v>
      </c>
    </row>
    <row r="74" spans="1:17" s="46" customFormat="1" ht="34.200000000000003" customHeight="1">
      <c r="A74" s="119" t="s">
        <v>169</v>
      </c>
      <c r="B74" s="259" t="s">
        <v>170</v>
      </c>
      <c r="C74" s="260"/>
      <c r="D74" s="260"/>
      <c r="E74" s="116" t="s">
        <v>253</v>
      </c>
      <c r="F74" s="115">
        <f>IF(SUM(E75:E81)&lt;&gt;0,COUNTIF((E75:E81),"&lt;&gt;"&amp;"0")/7,0)</f>
        <v>0</v>
      </c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1:17" s="46" customFormat="1" ht="15.6" customHeight="1">
      <c r="A75" s="253" t="s">
        <v>171</v>
      </c>
      <c r="B75" s="244" t="s">
        <v>170</v>
      </c>
      <c r="C75" s="40" t="s">
        <v>172</v>
      </c>
      <c r="D75" s="26" t="s">
        <v>173</v>
      </c>
      <c r="E75" s="76">
        <f t="shared" ref="E75:E86" si="1">COUNTIF(G75:Q75,"&lt;&gt;"&amp;"0")</f>
        <v>0</v>
      </c>
      <c r="F75" s="245">
        <f>IF(SUM(E75:E81)&lt;&gt;0,COUNTIF((E75:E81),"&lt;&gt;"&amp;"0")/7,0)</f>
        <v>0</v>
      </c>
      <c r="G75" s="49">
        <f>HLOOKUP(G$2,Thématiques!$C$1:$N$92,ROW()-13,)</f>
        <v>0</v>
      </c>
      <c r="H75" s="49">
        <f>HLOOKUP(H$2,Thématiques!$C$1:$N$92,ROW()-13,)</f>
        <v>0</v>
      </c>
      <c r="I75" s="49">
        <f>HLOOKUP(I$2,Thématiques!$C$1:$N$92,ROW()-13,)</f>
        <v>0</v>
      </c>
      <c r="J75" s="49">
        <f>HLOOKUP(J$2,Thématiques!$C$1:$N$92,ROW()-13,)</f>
        <v>0</v>
      </c>
      <c r="K75" s="49">
        <f>HLOOKUP(K$2,Thématiques!$C$1:$N$92,ROW()-13,)</f>
        <v>0</v>
      </c>
      <c r="L75" s="49">
        <f>HLOOKUP(L$2,Thématiques!$C$1:$N$92,ROW()-13,)</f>
        <v>0</v>
      </c>
      <c r="M75" s="49">
        <f>HLOOKUP(M$2,Thématiques!$C$1:$N$92,ROW()-13,)</f>
        <v>0</v>
      </c>
      <c r="N75" s="49">
        <f>HLOOKUP(N$2,Thématiques!$C$1:$N$92,ROW()-13,)</f>
        <v>0</v>
      </c>
      <c r="O75" s="49">
        <f>HLOOKUP(O$2,Thématiques!$C$1:$N$92,ROW()-13,)</f>
        <v>0</v>
      </c>
      <c r="P75" s="49">
        <f>HLOOKUP(P$2,Thématiques!$C$1:$N$92,ROW()-13,)</f>
        <v>0</v>
      </c>
      <c r="Q75" s="49">
        <f>HLOOKUP(Q$2,Thématiques!$C$1:$N$92,ROW()-13,)</f>
        <v>0</v>
      </c>
    </row>
    <row r="76" spans="1:17" s="46" customFormat="1">
      <c r="A76" s="254"/>
      <c r="B76" s="230"/>
      <c r="C76" s="40" t="s">
        <v>174</v>
      </c>
      <c r="D76" s="26" t="s">
        <v>175</v>
      </c>
      <c r="E76" s="76">
        <f t="shared" si="1"/>
        <v>0</v>
      </c>
      <c r="F76" s="245"/>
      <c r="G76" s="49">
        <f>HLOOKUP(G$2,Thématiques!$C$1:$N$92,ROW()-13,)</f>
        <v>0</v>
      </c>
      <c r="H76" s="49">
        <f>HLOOKUP(H$2,Thématiques!$C$1:$N$92,ROW()-13,)</f>
        <v>0</v>
      </c>
      <c r="I76" s="49">
        <f>HLOOKUP(I$2,Thématiques!$C$1:$N$92,ROW()-13,)</f>
        <v>0</v>
      </c>
      <c r="J76" s="49">
        <f>HLOOKUP(J$2,Thématiques!$C$1:$N$92,ROW()-13,)</f>
        <v>0</v>
      </c>
      <c r="K76" s="49">
        <f>HLOOKUP(K$2,Thématiques!$C$1:$N$92,ROW()-13,)</f>
        <v>0</v>
      </c>
      <c r="L76" s="49">
        <f>HLOOKUP(L$2,Thématiques!$C$1:$N$92,ROW()-13,)</f>
        <v>0</v>
      </c>
      <c r="M76" s="49">
        <f>HLOOKUP(M$2,Thématiques!$C$1:$N$92,ROW()-13,)</f>
        <v>0</v>
      </c>
      <c r="N76" s="49">
        <f>HLOOKUP(N$2,Thématiques!$C$1:$N$92,ROW()-13,)</f>
        <v>0</v>
      </c>
      <c r="O76" s="49">
        <f>HLOOKUP(O$2,Thématiques!$C$1:$N$92,ROW()-13,)</f>
        <v>0</v>
      </c>
      <c r="P76" s="49">
        <f>HLOOKUP(P$2,Thématiques!$C$1:$N$92,ROW()-13,)</f>
        <v>0</v>
      </c>
      <c r="Q76" s="49">
        <f>HLOOKUP(Q$2,Thématiques!$C$1:$N$92,ROW()-13,)</f>
        <v>0</v>
      </c>
    </row>
    <row r="77" spans="1:17" s="46" customFormat="1" ht="41.4">
      <c r="A77" s="254"/>
      <c r="B77" s="230"/>
      <c r="C77" s="40" t="s">
        <v>176</v>
      </c>
      <c r="D77" s="26" t="s">
        <v>177</v>
      </c>
      <c r="E77" s="76">
        <f t="shared" si="1"/>
        <v>0</v>
      </c>
      <c r="F77" s="245"/>
      <c r="G77" s="49">
        <f>HLOOKUP(G$2,Thématiques!$C$1:$N$92,ROW()-13,)</f>
        <v>0</v>
      </c>
      <c r="H77" s="49">
        <f>HLOOKUP(H$2,Thématiques!$C$1:$N$92,ROW()-13,)</f>
        <v>0</v>
      </c>
      <c r="I77" s="49">
        <f>HLOOKUP(I$2,Thématiques!$C$1:$N$92,ROW()-13,)</f>
        <v>0</v>
      </c>
      <c r="J77" s="49">
        <f>HLOOKUP(J$2,Thématiques!$C$1:$N$92,ROW()-13,)</f>
        <v>0</v>
      </c>
      <c r="K77" s="49">
        <f>HLOOKUP(K$2,Thématiques!$C$1:$N$92,ROW()-13,)</f>
        <v>0</v>
      </c>
      <c r="L77" s="49">
        <f>HLOOKUP(L$2,Thématiques!$C$1:$N$92,ROW()-13,)</f>
        <v>0</v>
      </c>
      <c r="M77" s="49">
        <f>HLOOKUP(M$2,Thématiques!$C$1:$N$92,ROW()-13,)</f>
        <v>0</v>
      </c>
      <c r="N77" s="49">
        <f>HLOOKUP(N$2,Thématiques!$C$1:$N$92,ROW()-13,)</f>
        <v>0</v>
      </c>
      <c r="O77" s="49">
        <f>HLOOKUP(O$2,Thématiques!$C$1:$N$92,ROW()-13,)</f>
        <v>0</v>
      </c>
      <c r="P77" s="49">
        <f>HLOOKUP(P$2,Thématiques!$C$1:$N$92,ROW()-13,)</f>
        <v>0</v>
      </c>
      <c r="Q77" s="49">
        <f>HLOOKUP(Q$2,Thématiques!$C$1:$N$92,ROW()-13,)</f>
        <v>0</v>
      </c>
    </row>
    <row r="78" spans="1:17" s="46" customFormat="1" ht="27.6">
      <c r="A78" s="254"/>
      <c r="B78" s="230"/>
      <c r="C78" s="40" t="s">
        <v>178</v>
      </c>
      <c r="D78" s="26" t="s">
        <v>179</v>
      </c>
      <c r="E78" s="76">
        <f t="shared" si="1"/>
        <v>0</v>
      </c>
      <c r="F78" s="245"/>
      <c r="G78" s="49">
        <f>HLOOKUP(G$2,Thématiques!$C$1:$N$92,ROW()-13,)</f>
        <v>0</v>
      </c>
      <c r="H78" s="49">
        <f>HLOOKUP(H$2,Thématiques!$C$1:$N$92,ROW()-13,)</f>
        <v>0</v>
      </c>
      <c r="I78" s="49">
        <f>HLOOKUP(I$2,Thématiques!$C$1:$N$92,ROW()-13,)</f>
        <v>0</v>
      </c>
      <c r="J78" s="49">
        <f>HLOOKUP(J$2,Thématiques!$C$1:$N$92,ROW()-13,)</f>
        <v>0</v>
      </c>
      <c r="K78" s="49">
        <f>HLOOKUP(K$2,Thématiques!$C$1:$N$92,ROW()-13,)</f>
        <v>0</v>
      </c>
      <c r="L78" s="49">
        <f>HLOOKUP(L$2,Thématiques!$C$1:$N$92,ROW()-13,)</f>
        <v>0</v>
      </c>
      <c r="M78" s="49">
        <f>HLOOKUP(M$2,Thématiques!$C$1:$N$92,ROW()-13,)</f>
        <v>0</v>
      </c>
      <c r="N78" s="49">
        <f>HLOOKUP(N$2,Thématiques!$C$1:$N$92,ROW()-13,)</f>
        <v>0</v>
      </c>
      <c r="O78" s="49">
        <f>HLOOKUP(O$2,Thématiques!$C$1:$N$92,ROW()-13,)</f>
        <v>0</v>
      </c>
      <c r="P78" s="49">
        <f>HLOOKUP(P$2,Thématiques!$C$1:$N$92,ROW()-13,)</f>
        <v>0</v>
      </c>
      <c r="Q78" s="49">
        <f>HLOOKUP(Q$2,Thématiques!$C$1:$N$92,ROW()-13,)</f>
        <v>0</v>
      </c>
    </row>
    <row r="79" spans="1:17" s="46" customFormat="1">
      <c r="A79" s="254"/>
      <c r="B79" s="230"/>
      <c r="C79" s="40" t="s">
        <v>180</v>
      </c>
      <c r="D79" s="26" t="s">
        <v>181</v>
      </c>
      <c r="E79" s="76">
        <f t="shared" si="1"/>
        <v>0</v>
      </c>
      <c r="F79" s="245"/>
      <c r="G79" s="49">
        <f>HLOOKUP(G$2,Thématiques!$C$1:$N$92,ROW()-13,)</f>
        <v>0</v>
      </c>
      <c r="H79" s="49">
        <f>HLOOKUP(H$2,Thématiques!$C$1:$N$92,ROW()-13,)</f>
        <v>0</v>
      </c>
      <c r="I79" s="49">
        <f>HLOOKUP(I$2,Thématiques!$C$1:$N$92,ROW()-13,)</f>
        <v>0</v>
      </c>
      <c r="J79" s="49">
        <f>HLOOKUP(J$2,Thématiques!$C$1:$N$92,ROW()-13,)</f>
        <v>0</v>
      </c>
      <c r="K79" s="49">
        <f>HLOOKUP(K$2,Thématiques!$C$1:$N$92,ROW()-13,)</f>
        <v>0</v>
      </c>
      <c r="L79" s="49">
        <f>HLOOKUP(L$2,Thématiques!$C$1:$N$92,ROW()-13,)</f>
        <v>0</v>
      </c>
      <c r="M79" s="49">
        <f>HLOOKUP(M$2,Thématiques!$C$1:$N$92,ROW()-13,)</f>
        <v>0</v>
      </c>
      <c r="N79" s="49">
        <f>HLOOKUP(N$2,Thématiques!$C$1:$N$92,ROW()-13,)</f>
        <v>0</v>
      </c>
      <c r="O79" s="49">
        <f>HLOOKUP(O$2,Thématiques!$C$1:$N$92,ROW()-13,)</f>
        <v>0</v>
      </c>
      <c r="P79" s="49">
        <f>HLOOKUP(P$2,Thématiques!$C$1:$N$92,ROW()-13,)</f>
        <v>0</v>
      </c>
      <c r="Q79" s="49">
        <f>HLOOKUP(Q$2,Thématiques!$C$1:$N$92,ROW()-13,)</f>
        <v>0</v>
      </c>
    </row>
    <row r="80" spans="1:17" s="46" customFormat="1" ht="15.6" customHeight="1">
      <c r="A80" s="254"/>
      <c r="B80" s="230"/>
      <c r="C80" s="40" t="s">
        <v>182</v>
      </c>
      <c r="D80" s="70" t="s">
        <v>183</v>
      </c>
      <c r="E80" s="76">
        <f t="shared" si="1"/>
        <v>0</v>
      </c>
      <c r="F80" s="245"/>
      <c r="G80" s="49">
        <f>HLOOKUP(G$2,Thématiques!$C$1:$N$92,ROW()-13,)</f>
        <v>0</v>
      </c>
      <c r="H80" s="49">
        <f>HLOOKUP(H$2,Thématiques!$C$1:$N$92,ROW()-13,)</f>
        <v>0</v>
      </c>
      <c r="I80" s="49">
        <f>HLOOKUP(I$2,Thématiques!$C$1:$N$92,ROW()-13,)</f>
        <v>0</v>
      </c>
      <c r="J80" s="49">
        <f>HLOOKUP(J$2,Thématiques!$C$1:$N$92,ROW()-13,)</f>
        <v>0</v>
      </c>
      <c r="K80" s="49">
        <f>HLOOKUP(K$2,Thématiques!$C$1:$N$92,ROW()-13,)</f>
        <v>0</v>
      </c>
      <c r="L80" s="49">
        <f>HLOOKUP(L$2,Thématiques!$C$1:$N$92,ROW()-13,)</f>
        <v>0</v>
      </c>
      <c r="M80" s="49">
        <f>HLOOKUP(M$2,Thématiques!$C$1:$N$92,ROW()-13,)</f>
        <v>0</v>
      </c>
      <c r="N80" s="49">
        <f>HLOOKUP(N$2,Thématiques!$C$1:$N$92,ROW()-13,)</f>
        <v>0</v>
      </c>
      <c r="O80" s="49">
        <f>HLOOKUP(O$2,Thématiques!$C$1:$N$92,ROW()-13,)</f>
        <v>0</v>
      </c>
      <c r="P80" s="49">
        <f>HLOOKUP(P$2,Thématiques!$C$1:$N$92,ROW()-13,)</f>
        <v>0</v>
      </c>
      <c r="Q80" s="49">
        <f>HLOOKUP(Q$2,Thématiques!$C$1:$N$92,ROW()-13,)</f>
        <v>0</v>
      </c>
    </row>
    <row r="81" spans="1:17" s="46" customFormat="1" ht="27.6">
      <c r="A81" s="255"/>
      <c r="B81" s="231"/>
      <c r="C81" s="71" t="s">
        <v>184</v>
      </c>
      <c r="D81" s="68" t="s">
        <v>185</v>
      </c>
      <c r="E81" s="76">
        <f t="shared" si="1"/>
        <v>0</v>
      </c>
      <c r="F81" s="245"/>
      <c r="G81" s="49">
        <f>HLOOKUP(G$2,Thématiques!$C$1:$N$92,ROW()-13,)</f>
        <v>0</v>
      </c>
      <c r="H81" s="49">
        <f>HLOOKUP(H$2,Thématiques!$C$1:$N$92,ROW()-13,)</f>
        <v>0</v>
      </c>
      <c r="I81" s="49">
        <f>HLOOKUP(I$2,Thématiques!$C$1:$N$92,ROW()-13,)</f>
        <v>0</v>
      </c>
      <c r="J81" s="49">
        <f>HLOOKUP(J$2,Thématiques!$C$1:$N$92,ROW()-13,)</f>
        <v>0</v>
      </c>
      <c r="K81" s="49">
        <f>HLOOKUP(K$2,Thématiques!$C$1:$N$92,ROW()-13,)</f>
        <v>0</v>
      </c>
      <c r="L81" s="49">
        <f>HLOOKUP(L$2,Thématiques!$C$1:$N$92,ROW()-13,)</f>
        <v>0</v>
      </c>
      <c r="M81" s="49">
        <f>HLOOKUP(M$2,Thématiques!$C$1:$N$92,ROW()-13,)</f>
        <v>0</v>
      </c>
      <c r="N81" s="49">
        <f>HLOOKUP(N$2,Thématiques!$C$1:$N$92,ROW()-13,)</f>
        <v>0</v>
      </c>
      <c r="O81" s="49">
        <f>HLOOKUP(O$2,Thématiques!$C$1:$N$92,ROW()-13,)</f>
        <v>0</v>
      </c>
      <c r="P81" s="49">
        <f>HLOOKUP(P$2,Thématiques!$C$1:$N$92,ROW()-13,)</f>
        <v>0</v>
      </c>
      <c r="Q81" s="49">
        <f>HLOOKUP(Q$2,Thématiques!$C$1:$N$92,ROW()-13,)</f>
        <v>0</v>
      </c>
    </row>
    <row r="82" spans="1:17" s="46" customFormat="1">
      <c r="A82" s="121" t="s">
        <v>186</v>
      </c>
      <c r="B82" s="246" t="s">
        <v>187</v>
      </c>
      <c r="C82" s="246"/>
      <c r="D82" s="246"/>
      <c r="E82" s="116" t="s">
        <v>253</v>
      </c>
      <c r="F82" s="115">
        <f>IF(SUM(E83:E86)&lt;&gt;0,COUNTIF((E83:E86),"&lt;&gt;"&amp;"0")/4,0)</f>
        <v>0</v>
      </c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pans="1:17" s="46" customFormat="1">
      <c r="A83" s="253" t="s">
        <v>188</v>
      </c>
      <c r="B83" s="244" t="s">
        <v>187</v>
      </c>
      <c r="C83" s="73" t="s">
        <v>189</v>
      </c>
      <c r="D83" s="70" t="s">
        <v>190</v>
      </c>
      <c r="E83" s="76">
        <f t="shared" si="1"/>
        <v>0</v>
      </c>
      <c r="F83" s="218">
        <f>IF(SUM(E83:E86)&lt;&gt;0,COUNTIF((E83:E86),"&lt;&gt;"&amp;"0")/4,0)</f>
        <v>0</v>
      </c>
      <c r="G83" s="49">
        <f>HLOOKUP(G$2,Thématiques!$C$1:$N$92,ROW()-13,)</f>
        <v>0</v>
      </c>
      <c r="H83" s="49">
        <f>HLOOKUP(H$2,Thématiques!$C$1:$N$92,ROW()-13,)</f>
        <v>0</v>
      </c>
      <c r="I83" s="49">
        <f>HLOOKUP(I$2,Thématiques!$C$1:$N$92,ROW()-13,)</f>
        <v>0</v>
      </c>
      <c r="J83" s="49">
        <f>HLOOKUP(J$2,Thématiques!$C$1:$N$92,ROW()-13,)</f>
        <v>0</v>
      </c>
      <c r="K83" s="49">
        <f>HLOOKUP(K$2,Thématiques!$C$1:$N$92,ROW()-13,)</f>
        <v>0</v>
      </c>
      <c r="L83" s="49">
        <f>HLOOKUP(L$2,Thématiques!$C$1:$N$92,ROW()-13,)</f>
        <v>0</v>
      </c>
      <c r="M83" s="49">
        <f>HLOOKUP(M$2,Thématiques!$C$1:$N$92,ROW()-13,)</f>
        <v>0</v>
      </c>
      <c r="N83" s="49">
        <f>HLOOKUP(N$2,Thématiques!$C$1:$N$92,ROW()-13,)</f>
        <v>0</v>
      </c>
      <c r="O83" s="49">
        <f>HLOOKUP(O$2,Thématiques!$C$1:$N$92,ROW()-13,)</f>
        <v>0</v>
      </c>
      <c r="P83" s="49">
        <f>HLOOKUP(P$2,Thématiques!$C$1:$N$92,ROW()-13,)</f>
        <v>0</v>
      </c>
      <c r="Q83" s="49">
        <f>HLOOKUP(Q$2,Thématiques!$C$1:$N$92,ROW()-13,)</f>
        <v>0</v>
      </c>
    </row>
    <row r="84" spans="1:17" s="46" customFormat="1" ht="27.6">
      <c r="A84" s="254"/>
      <c r="B84" s="230"/>
      <c r="C84" s="40" t="s">
        <v>191</v>
      </c>
      <c r="D84" s="26" t="s">
        <v>192</v>
      </c>
      <c r="E84" s="76">
        <f t="shared" si="1"/>
        <v>0</v>
      </c>
      <c r="F84" s="218"/>
      <c r="G84" s="49">
        <f>HLOOKUP(G$2,Thématiques!$C$1:$N$92,ROW()-13,)</f>
        <v>0</v>
      </c>
      <c r="H84" s="49">
        <f>HLOOKUP(H$2,Thématiques!$C$1:$N$92,ROW()-13,)</f>
        <v>0</v>
      </c>
      <c r="I84" s="49">
        <f>HLOOKUP(I$2,Thématiques!$C$1:$N$92,ROW()-13,)</f>
        <v>0</v>
      </c>
      <c r="J84" s="49">
        <f>HLOOKUP(J$2,Thématiques!$C$1:$N$92,ROW()-13,)</f>
        <v>0</v>
      </c>
      <c r="K84" s="49">
        <f>HLOOKUP(K$2,Thématiques!$C$1:$N$92,ROW()-13,)</f>
        <v>0</v>
      </c>
      <c r="L84" s="49">
        <f>HLOOKUP(L$2,Thématiques!$C$1:$N$92,ROW()-13,)</f>
        <v>0</v>
      </c>
      <c r="M84" s="49">
        <f>HLOOKUP(M$2,Thématiques!$C$1:$N$92,ROW()-13,)</f>
        <v>0</v>
      </c>
      <c r="N84" s="49">
        <f>HLOOKUP(N$2,Thématiques!$C$1:$N$92,ROW()-13,)</f>
        <v>0</v>
      </c>
      <c r="O84" s="49">
        <f>HLOOKUP(O$2,Thématiques!$C$1:$N$92,ROW()-13,)</f>
        <v>0</v>
      </c>
      <c r="P84" s="49">
        <f>HLOOKUP(P$2,Thématiques!$C$1:$N$92,ROW()-13,)</f>
        <v>0</v>
      </c>
      <c r="Q84" s="49">
        <f>HLOOKUP(Q$2,Thématiques!$C$1:$N$92,ROW()-13,)</f>
        <v>0</v>
      </c>
    </row>
    <row r="85" spans="1:17" s="46" customFormat="1" ht="15.6" customHeight="1">
      <c r="A85" s="254"/>
      <c r="B85" s="230"/>
      <c r="C85" s="40" t="s">
        <v>193</v>
      </c>
      <c r="D85" s="26" t="s">
        <v>194</v>
      </c>
      <c r="E85" s="76">
        <f t="shared" si="1"/>
        <v>0</v>
      </c>
      <c r="F85" s="218"/>
      <c r="G85" s="49">
        <f>HLOOKUP(G$2,Thématiques!$C$1:$N$92,ROW()-13,)</f>
        <v>0</v>
      </c>
      <c r="H85" s="49">
        <f>HLOOKUP(H$2,Thématiques!$C$1:$N$92,ROW()-13,)</f>
        <v>0</v>
      </c>
      <c r="I85" s="49">
        <f>HLOOKUP(I$2,Thématiques!$C$1:$N$92,ROW()-13,)</f>
        <v>0</v>
      </c>
      <c r="J85" s="49">
        <f>HLOOKUP(J$2,Thématiques!$C$1:$N$92,ROW()-13,)</f>
        <v>0</v>
      </c>
      <c r="K85" s="49">
        <f>HLOOKUP(K$2,Thématiques!$C$1:$N$92,ROW()-13,)</f>
        <v>0</v>
      </c>
      <c r="L85" s="49">
        <f>HLOOKUP(L$2,Thématiques!$C$1:$N$92,ROW()-13,)</f>
        <v>0</v>
      </c>
      <c r="M85" s="49">
        <f>HLOOKUP(M$2,Thématiques!$C$1:$N$92,ROW()-13,)</f>
        <v>0</v>
      </c>
      <c r="N85" s="49">
        <f>HLOOKUP(N$2,Thématiques!$C$1:$N$92,ROW()-13,)</f>
        <v>0</v>
      </c>
      <c r="O85" s="49">
        <f>HLOOKUP(O$2,Thématiques!$C$1:$N$92,ROW()-13,)</f>
        <v>0</v>
      </c>
      <c r="P85" s="49">
        <f>HLOOKUP(P$2,Thématiques!$C$1:$N$92,ROW()-13,)</f>
        <v>0</v>
      </c>
      <c r="Q85" s="49">
        <f>HLOOKUP(Q$2,Thématiques!$C$1:$N$92,ROW()-13,)</f>
        <v>0</v>
      </c>
    </row>
    <row r="86" spans="1:17" s="46" customFormat="1" ht="16.2" thickBot="1">
      <c r="A86" s="295"/>
      <c r="B86" s="296"/>
      <c r="C86" s="40" t="s">
        <v>195</v>
      </c>
      <c r="D86" s="26" t="s">
        <v>196</v>
      </c>
      <c r="E86" s="78">
        <f t="shared" si="1"/>
        <v>0</v>
      </c>
      <c r="F86" s="219"/>
      <c r="G86" s="49">
        <f>HLOOKUP(G$2,Thématiques!$C$1:$N$92,ROW()-13,)</f>
        <v>0</v>
      </c>
      <c r="H86" s="49">
        <f>HLOOKUP(H$2,Thématiques!$C$1:$N$92,ROW()-13,)</f>
        <v>0</v>
      </c>
      <c r="I86" s="49">
        <f>HLOOKUP(I$2,Thématiques!$C$1:$N$92,ROW()-13,)</f>
        <v>0</v>
      </c>
      <c r="J86" s="49">
        <f>HLOOKUP(J$2,Thématiques!$C$1:$N$92,ROW()-13,)</f>
        <v>0</v>
      </c>
      <c r="K86" s="49">
        <f>HLOOKUP(K$2,Thématiques!$C$1:$N$92,ROW()-13,)</f>
        <v>0</v>
      </c>
      <c r="L86" s="49">
        <f>HLOOKUP(L$2,Thématiques!$C$1:$N$92,ROW()-13,)</f>
        <v>0</v>
      </c>
      <c r="M86" s="49">
        <f>HLOOKUP(M$2,Thématiques!$C$1:$N$92,ROW()-13,)</f>
        <v>0</v>
      </c>
      <c r="N86" s="49">
        <f>HLOOKUP(N$2,Thématiques!$C$1:$N$92,ROW()-13,)</f>
        <v>0</v>
      </c>
      <c r="O86" s="49">
        <f>HLOOKUP(O$2,Thématiques!$C$1:$N$92,ROW()-13,)</f>
        <v>0</v>
      </c>
      <c r="P86" s="49">
        <f>HLOOKUP(P$2,Thématiques!$C$1:$N$92,ROW()-13,)</f>
        <v>0</v>
      </c>
      <c r="Q86" s="49">
        <f>HLOOKUP(Q$2,Thématiques!$C$1:$N$92,ROW()-13,)</f>
        <v>0</v>
      </c>
    </row>
    <row r="87" spans="1:17" s="46" customFormat="1" ht="16.2" thickBot="1">
      <c r="A87" s="264" t="s">
        <v>197</v>
      </c>
      <c r="B87" s="265"/>
      <c r="C87" s="265"/>
      <c r="D87" s="265"/>
      <c r="E87" s="95"/>
      <c r="F87" s="96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pans="1:17" s="46" customFormat="1" ht="16.2" thickBot="1">
      <c r="A88" s="106">
        <v>11</v>
      </c>
      <c r="B88" s="17" t="s">
        <v>16</v>
      </c>
      <c r="C88" s="16">
        <v>14</v>
      </c>
      <c r="D88" s="18" t="s">
        <v>18</v>
      </c>
      <c r="E88" s="95"/>
      <c r="F88" s="96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pans="1:17" s="46" customFormat="1">
      <c r="A89" s="247" t="s">
        <v>19</v>
      </c>
      <c r="B89" s="248"/>
      <c r="C89" s="248"/>
      <c r="D89" s="249"/>
      <c r="E89" s="95"/>
      <c r="F89" s="96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pans="1:17" s="46" customFormat="1" ht="24.6" customHeight="1">
      <c r="A90" s="250" t="s">
        <v>198</v>
      </c>
      <c r="B90" s="251"/>
      <c r="C90" s="251"/>
      <c r="D90" s="252"/>
      <c r="E90" s="95"/>
      <c r="F90" s="96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pans="1:17" s="46" customFormat="1">
      <c r="A91" s="103" t="s">
        <v>199</v>
      </c>
      <c r="B91" s="259" t="s">
        <v>200</v>
      </c>
      <c r="C91" s="260"/>
      <c r="D91" s="263"/>
      <c r="E91" s="116" t="s">
        <v>253</v>
      </c>
      <c r="F91" s="115">
        <f>IF(SUM(E92:E100)&lt;&gt;0,COUNTIF((E92:E100),"&lt;&gt;"&amp;"0")/9,0)</f>
        <v>0</v>
      </c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pans="1:17" s="46" customFormat="1" ht="27.6">
      <c r="A92" s="81" t="s">
        <v>201</v>
      </c>
      <c r="B92" s="26" t="s">
        <v>202</v>
      </c>
      <c r="C92" s="83"/>
      <c r="D92" s="36"/>
      <c r="E92" s="76">
        <f t="shared" ref="E92:E100" si="2">COUNTIF(G92:Q92,"&lt;&gt;"&amp;"0")</f>
        <v>0</v>
      </c>
      <c r="F92" s="66">
        <f>IF(E92&lt;&gt;0,1,0)</f>
        <v>0</v>
      </c>
      <c r="G92" s="49">
        <f>HLOOKUP(G$2,Thématiques!$C$1:$N$92,ROW()-17,)</f>
        <v>0</v>
      </c>
      <c r="H92" s="49">
        <f>HLOOKUP(H$2,Thématiques!$C$1:$N$92,ROW()-17,)</f>
        <v>0</v>
      </c>
      <c r="I92" s="49">
        <f>HLOOKUP(I$2,Thématiques!$C$1:$N$92,ROW()-17,)</f>
        <v>0</v>
      </c>
      <c r="J92" s="49">
        <f>HLOOKUP(J$2,Thématiques!$C$1:$N$92,ROW()-17,)</f>
        <v>0</v>
      </c>
      <c r="K92" s="49">
        <f>HLOOKUP(K$2,Thématiques!$C$1:$N$92,ROW()-17,)</f>
        <v>0</v>
      </c>
      <c r="L92" s="49">
        <f>HLOOKUP(L$2,Thématiques!$C$1:$N$92,ROW()-17,)</f>
        <v>0</v>
      </c>
      <c r="M92" s="49">
        <f>HLOOKUP(M$2,Thématiques!$C$1:$N$92,ROW()-17,)</f>
        <v>0</v>
      </c>
      <c r="N92" s="49">
        <f>HLOOKUP(N$2,Thématiques!$C$1:$N$92,ROW()-17,)</f>
        <v>0</v>
      </c>
      <c r="O92" s="49">
        <f>HLOOKUP(O$2,Thématiques!$C$1:$N$92,ROW()-17,)</f>
        <v>0</v>
      </c>
      <c r="P92" s="49">
        <f>HLOOKUP(P$2,Thématiques!$C$1:$N$92,ROW()-17,)</f>
        <v>0</v>
      </c>
      <c r="Q92" s="49">
        <f>HLOOKUP(Q$2,Thématiques!$C$1:$N$92,ROW()-17,)</f>
        <v>0</v>
      </c>
    </row>
    <row r="93" spans="1:17" s="46" customFormat="1">
      <c r="A93" s="256" t="s">
        <v>203</v>
      </c>
      <c r="B93" s="222" t="s">
        <v>204</v>
      </c>
      <c r="C93" s="84" t="s">
        <v>205</v>
      </c>
      <c r="D93" s="53" t="s">
        <v>206</v>
      </c>
      <c r="E93" s="77">
        <f t="shared" si="2"/>
        <v>0</v>
      </c>
      <c r="F93" s="237">
        <f>IF(SUM(E93:E95)&lt;&gt;0,COUNTIF((E93:E95),"&lt;&gt;"&amp;"0")/3,0)</f>
        <v>0</v>
      </c>
      <c r="G93" s="49">
        <f>HLOOKUP(G$2,Thématiques!$C$1:$N$92,ROW()-17,)</f>
        <v>0</v>
      </c>
      <c r="H93" s="49">
        <f>HLOOKUP(H$2,Thématiques!$C$1:$N$92,ROW()-17,)</f>
        <v>0</v>
      </c>
      <c r="I93" s="49">
        <f>HLOOKUP(I$2,Thématiques!$C$1:$N$92,ROW()-17,)</f>
        <v>0</v>
      </c>
      <c r="J93" s="49">
        <f>HLOOKUP(J$2,Thématiques!$C$1:$N$92,ROW()-17,)</f>
        <v>0</v>
      </c>
      <c r="K93" s="49">
        <f>HLOOKUP(K$2,Thématiques!$C$1:$N$92,ROW()-17,)</f>
        <v>0</v>
      </c>
      <c r="L93" s="49">
        <f>HLOOKUP(L$2,Thématiques!$C$1:$N$92,ROW()-17,)</f>
        <v>0</v>
      </c>
      <c r="M93" s="49">
        <f>HLOOKUP(M$2,Thématiques!$C$1:$N$92,ROW()-17,)</f>
        <v>0</v>
      </c>
      <c r="N93" s="49">
        <f>HLOOKUP(N$2,Thématiques!$C$1:$N$92,ROW()-17,)</f>
        <v>0</v>
      </c>
      <c r="O93" s="49">
        <f>HLOOKUP(O$2,Thématiques!$C$1:$N$92,ROW()-17,)</f>
        <v>0</v>
      </c>
      <c r="P93" s="49">
        <f>HLOOKUP(P$2,Thématiques!$C$1:$N$92,ROW()-17,)</f>
        <v>0</v>
      </c>
      <c r="Q93" s="49">
        <f>HLOOKUP(Q$2,Thématiques!$C$1:$N$92,ROW()-17,)</f>
        <v>0</v>
      </c>
    </row>
    <row r="94" spans="1:17" s="46" customFormat="1">
      <c r="A94" s="257"/>
      <c r="B94" s="223"/>
      <c r="C94" s="84" t="s">
        <v>207</v>
      </c>
      <c r="D94" s="60" t="s">
        <v>208</v>
      </c>
      <c r="E94" s="76">
        <f t="shared" si="2"/>
        <v>0</v>
      </c>
      <c r="F94" s="236"/>
      <c r="G94" s="49">
        <f>HLOOKUP(G$2,Thématiques!$C$1:$N$92,ROW()-17,)</f>
        <v>0</v>
      </c>
      <c r="H94" s="49">
        <f>HLOOKUP(H$2,Thématiques!$C$1:$N$92,ROW()-17,)</f>
        <v>0</v>
      </c>
      <c r="I94" s="49">
        <f>HLOOKUP(I$2,Thématiques!$C$1:$N$92,ROW()-17,)</f>
        <v>0</v>
      </c>
      <c r="J94" s="49">
        <f>HLOOKUP(J$2,Thématiques!$C$1:$N$92,ROW()-17,)</f>
        <v>0</v>
      </c>
      <c r="K94" s="49">
        <f>HLOOKUP(K$2,Thématiques!$C$1:$N$92,ROW()-17,)</f>
        <v>0</v>
      </c>
      <c r="L94" s="49">
        <f>HLOOKUP(L$2,Thématiques!$C$1:$N$92,ROW()-17,)</f>
        <v>0</v>
      </c>
      <c r="M94" s="49">
        <f>HLOOKUP(M$2,Thématiques!$C$1:$N$92,ROW()-17,)</f>
        <v>0</v>
      </c>
      <c r="N94" s="49">
        <f>HLOOKUP(N$2,Thématiques!$C$1:$N$92,ROW()-17,)</f>
        <v>0</v>
      </c>
      <c r="O94" s="49">
        <f>HLOOKUP(O$2,Thématiques!$C$1:$N$92,ROW()-17,)</f>
        <v>0</v>
      </c>
      <c r="P94" s="49">
        <f>HLOOKUP(P$2,Thématiques!$C$1:$N$92,ROW()-17,)</f>
        <v>0</v>
      </c>
      <c r="Q94" s="49">
        <f>HLOOKUP(Q$2,Thématiques!$C$1:$N$92,ROW()-17,)</f>
        <v>0</v>
      </c>
    </row>
    <row r="95" spans="1:17" s="46" customFormat="1" ht="24.6" customHeight="1">
      <c r="A95" s="258"/>
      <c r="B95" s="241"/>
      <c r="C95" s="84" t="s">
        <v>209</v>
      </c>
      <c r="D95" s="60" t="s">
        <v>210</v>
      </c>
      <c r="E95" s="78">
        <f t="shared" si="2"/>
        <v>0</v>
      </c>
      <c r="F95" s="238"/>
      <c r="G95" s="49">
        <f>HLOOKUP(G$2,Thématiques!$C$1:$N$92,ROW()-17,)</f>
        <v>0</v>
      </c>
      <c r="H95" s="49">
        <f>HLOOKUP(H$2,Thématiques!$C$1:$N$92,ROW()-17,)</f>
        <v>0</v>
      </c>
      <c r="I95" s="49">
        <f>HLOOKUP(I$2,Thématiques!$C$1:$N$92,ROW()-17,)</f>
        <v>0</v>
      </c>
      <c r="J95" s="49">
        <f>HLOOKUP(J$2,Thématiques!$C$1:$N$92,ROW()-17,)</f>
        <v>0</v>
      </c>
      <c r="K95" s="49">
        <f>HLOOKUP(K$2,Thématiques!$C$1:$N$92,ROW()-17,)</f>
        <v>0</v>
      </c>
      <c r="L95" s="49">
        <f>HLOOKUP(L$2,Thématiques!$C$1:$N$92,ROW()-17,)</f>
        <v>0</v>
      </c>
      <c r="M95" s="49">
        <f>HLOOKUP(M$2,Thématiques!$C$1:$N$92,ROW()-17,)</f>
        <v>0</v>
      </c>
      <c r="N95" s="49">
        <f>HLOOKUP(N$2,Thématiques!$C$1:$N$92,ROW()-17,)</f>
        <v>0</v>
      </c>
      <c r="O95" s="49">
        <f>HLOOKUP(O$2,Thématiques!$C$1:$N$92,ROW()-17,)</f>
        <v>0</v>
      </c>
      <c r="P95" s="49">
        <f>HLOOKUP(P$2,Thématiques!$C$1:$N$92,ROW()-17,)</f>
        <v>0</v>
      </c>
      <c r="Q95" s="49">
        <f>HLOOKUP(Q$2,Thématiques!$C$1:$N$92,ROW()-17,)</f>
        <v>0</v>
      </c>
    </row>
    <row r="96" spans="1:17" s="46" customFormat="1" ht="55.2">
      <c r="A96" s="81" t="s">
        <v>211</v>
      </c>
      <c r="B96" s="26" t="s">
        <v>212</v>
      </c>
      <c r="C96" s="81" t="s">
        <v>213</v>
      </c>
      <c r="D96" s="37" t="s">
        <v>214</v>
      </c>
      <c r="E96" s="77">
        <f t="shared" si="2"/>
        <v>0</v>
      </c>
      <c r="F96" s="65">
        <f>IF(E96&lt;&gt;0,1,0)</f>
        <v>0</v>
      </c>
      <c r="G96" s="49">
        <f>HLOOKUP(G$2,Thématiques!$C$1:$N$92,ROW()-17,)</f>
        <v>0</v>
      </c>
      <c r="H96" s="49">
        <f>HLOOKUP(H$2,Thématiques!$C$1:$N$92,ROW()-17,)</f>
        <v>0</v>
      </c>
      <c r="I96" s="49">
        <f>HLOOKUP(I$2,Thématiques!$C$1:$N$92,ROW()-17,)</f>
        <v>0</v>
      </c>
      <c r="J96" s="49">
        <f>HLOOKUP(J$2,Thématiques!$C$1:$N$92,ROW()-17,)</f>
        <v>0</v>
      </c>
      <c r="K96" s="49">
        <f>HLOOKUP(K$2,Thématiques!$C$1:$N$92,ROW()-17,)</f>
        <v>0</v>
      </c>
      <c r="L96" s="49">
        <f>HLOOKUP(L$2,Thématiques!$C$1:$N$92,ROW()-17,)</f>
        <v>0</v>
      </c>
      <c r="M96" s="49">
        <f>HLOOKUP(M$2,Thématiques!$C$1:$N$92,ROW()-17,)</f>
        <v>0</v>
      </c>
      <c r="N96" s="49">
        <f>HLOOKUP(N$2,Thématiques!$C$1:$N$92,ROW()-17,)</f>
        <v>0</v>
      </c>
      <c r="O96" s="49">
        <f>HLOOKUP(O$2,Thématiques!$C$1:$N$92,ROW()-17,)</f>
        <v>0</v>
      </c>
      <c r="P96" s="49">
        <f>HLOOKUP(P$2,Thématiques!$C$1:$N$92,ROW()-17,)</f>
        <v>0</v>
      </c>
      <c r="Q96" s="49">
        <f>HLOOKUP(Q$2,Thématiques!$C$1:$N$92,ROW()-17,)</f>
        <v>0</v>
      </c>
    </row>
    <row r="97" spans="1:17" s="46" customFormat="1" ht="27.6">
      <c r="A97" s="81"/>
      <c r="B97" s="26"/>
      <c r="C97" s="81" t="s">
        <v>215</v>
      </c>
      <c r="D97" s="37" t="s">
        <v>326</v>
      </c>
      <c r="E97" s="77">
        <f t="shared" si="2"/>
        <v>0</v>
      </c>
      <c r="F97" s="65">
        <f>IF(E97&lt;&gt;0,1,0)</f>
        <v>0</v>
      </c>
      <c r="G97" s="49">
        <f>HLOOKUP(G$2,Thématiques!$C$1:$N$92,ROW()-17,)</f>
        <v>0</v>
      </c>
      <c r="H97" s="49">
        <f>HLOOKUP(H$2,Thématiques!$C$1:$N$92,ROW()-17,)</f>
        <v>0</v>
      </c>
      <c r="I97" s="49">
        <f>HLOOKUP(I$2,Thématiques!$C$1:$N$92,ROW()-17,)</f>
        <v>0</v>
      </c>
      <c r="J97" s="49">
        <f>HLOOKUP(J$2,Thématiques!$C$1:$N$92,ROW()-17,)</f>
        <v>0</v>
      </c>
      <c r="K97" s="49">
        <f>HLOOKUP(K$2,Thématiques!$C$1:$N$92,ROW()-17,)</f>
        <v>0</v>
      </c>
      <c r="L97" s="49">
        <f>HLOOKUP(L$2,Thématiques!$C$1:$N$92,ROW()-17,)</f>
        <v>0</v>
      </c>
      <c r="M97" s="49">
        <f>HLOOKUP(M$2,Thématiques!$C$1:$N$92,ROW()-17,)</f>
        <v>0</v>
      </c>
      <c r="N97" s="49">
        <f>HLOOKUP(N$2,Thématiques!$C$1:$N$92,ROW()-17,)</f>
        <v>0</v>
      </c>
      <c r="O97" s="49">
        <f>HLOOKUP(O$2,Thématiques!$C$1:$N$92,ROW()-17,)</f>
        <v>0</v>
      </c>
      <c r="P97" s="49">
        <f>HLOOKUP(P$2,Thématiques!$C$1:$N$92,ROW()-17,)</f>
        <v>0</v>
      </c>
      <c r="Q97" s="49">
        <f>HLOOKUP(Q$2,Thématiques!$C$1:$N$92,ROW()-17,)</f>
        <v>0</v>
      </c>
    </row>
    <row r="98" spans="1:17" s="46" customFormat="1" ht="41.4">
      <c r="A98" s="81" t="s">
        <v>216</v>
      </c>
      <c r="B98" s="26" t="s">
        <v>217</v>
      </c>
      <c r="C98" s="84" t="s">
        <v>218</v>
      </c>
      <c r="D98" s="37" t="s">
        <v>219</v>
      </c>
      <c r="E98" s="77">
        <f t="shared" si="2"/>
        <v>0</v>
      </c>
      <c r="F98" s="65">
        <f>IF(E98&lt;&gt;0,1,0)</f>
        <v>0</v>
      </c>
      <c r="G98" s="49">
        <f>HLOOKUP(G$2,Thématiques!$C$1:$N$92,ROW()-17,)</f>
        <v>0</v>
      </c>
      <c r="H98" s="49">
        <f>HLOOKUP(H$2,Thématiques!$C$1:$N$92,ROW()-17,)</f>
        <v>0</v>
      </c>
      <c r="I98" s="49">
        <f>HLOOKUP(I$2,Thématiques!$C$1:$N$92,ROW()-17,)</f>
        <v>0</v>
      </c>
      <c r="J98" s="49">
        <f>HLOOKUP(J$2,Thématiques!$C$1:$N$92,ROW()-17,)</f>
        <v>0</v>
      </c>
      <c r="K98" s="49">
        <f>HLOOKUP(K$2,Thématiques!$C$1:$N$92,ROW()-17,)</f>
        <v>0</v>
      </c>
      <c r="L98" s="49">
        <f>HLOOKUP(L$2,Thématiques!$C$1:$N$92,ROW()-17,)</f>
        <v>0</v>
      </c>
      <c r="M98" s="49">
        <f>HLOOKUP(M$2,Thématiques!$C$1:$N$92,ROW()-17,)</f>
        <v>0</v>
      </c>
      <c r="N98" s="49">
        <f>HLOOKUP(N$2,Thématiques!$C$1:$N$92,ROW()-17,)</f>
        <v>0</v>
      </c>
      <c r="O98" s="49">
        <f>HLOOKUP(O$2,Thématiques!$C$1:$N$92,ROW()-17,)</f>
        <v>0</v>
      </c>
      <c r="P98" s="49">
        <f>HLOOKUP(P$2,Thématiques!$C$1:$N$92,ROW()-17,)</f>
        <v>0</v>
      </c>
      <c r="Q98" s="49">
        <f>HLOOKUP(Q$2,Thématiques!$C$1:$N$92,ROW()-17,)</f>
        <v>0</v>
      </c>
    </row>
    <row r="99" spans="1:17" s="46" customFormat="1" ht="41.4">
      <c r="A99" s="256" t="s">
        <v>220</v>
      </c>
      <c r="B99" s="222" t="s">
        <v>221</v>
      </c>
      <c r="C99" s="84" t="s">
        <v>222</v>
      </c>
      <c r="D99" s="37" t="s">
        <v>223</v>
      </c>
      <c r="E99" s="77">
        <f t="shared" si="2"/>
        <v>0</v>
      </c>
      <c r="F99" s="65">
        <f>IF(E99&lt;&gt;0,1,0)</f>
        <v>0</v>
      </c>
      <c r="G99" s="49">
        <f>HLOOKUP(G$2,Thématiques!$C$1:$N$92,ROW()-17,)</f>
        <v>0</v>
      </c>
      <c r="H99" s="49">
        <f>HLOOKUP(H$2,Thématiques!$C$1:$N$92,ROW()-17,)</f>
        <v>0</v>
      </c>
      <c r="I99" s="49">
        <f>HLOOKUP(I$2,Thématiques!$C$1:$N$92,ROW()-17,)</f>
        <v>0</v>
      </c>
      <c r="J99" s="49">
        <f>HLOOKUP(J$2,Thématiques!$C$1:$N$92,ROW()-17,)</f>
        <v>0</v>
      </c>
      <c r="K99" s="49">
        <f>HLOOKUP(K$2,Thématiques!$C$1:$N$92,ROW()-17,)</f>
        <v>0</v>
      </c>
      <c r="L99" s="49">
        <f>HLOOKUP(L$2,Thématiques!$C$1:$N$92,ROW()-17,)</f>
        <v>0</v>
      </c>
      <c r="M99" s="49">
        <f>HLOOKUP(M$2,Thématiques!$C$1:$N$92,ROW()-17,)</f>
        <v>0</v>
      </c>
      <c r="N99" s="49">
        <f>HLOOKUP(N$2,Thématiques!$C$1:$N$92,ROW()-17,)</f>
        <v>0</v>
      </c>
      <c r="O99" s="49">
        <f>HLOOKUP(O$2,Thématiques!$C$1:$N$92,ROW()-17,)</f>
        <v>0</v>
      </c>
      <c r="P99" s="49">
        <f>HLOOKUP(P$2,Thématiques!$C$1:$N$92,ROW()-17,)</f>
        <v>0</v>
      </c>
      <c r="Q99" s="49">
        <f>HLOOKUP(Q$2,Thématiques!$C$1:$N$92,ROW()-17,)</f>
        <v>0</v>
      </c>
    </row>
    <row r="100" spans="1:17" s="46" customFormat="1" ht="55.2">
      <c r="A100" s="258"/>
      <c r="B100" s="241"/>
      <c r="C100" s="84" t="s">
        <v>224</v>
      </c>
      <c r="D100" s="53" t="s">
        <v>225</v>
      </c>
      <c r="E100" s="77">
        <f t="shared" si="2"/>
        <v>0</v>
      </c>
      <c r="F100" s="65">
        <f>IF(E100&lt;&gt;0,1,0)</f>
        <v>0</v>
      </c>
      <c r="G100" s="49">
        <f>HLOOKUP(G$2,Thématiques!$C$1:$N$92,ROW()-17,)</f>
        <v>0</v>
      </c>
      <c r="H100" s="49">
        <f>HLOOKUP(H$2,Thématiques!$C$1:$N$92,ROW()-17,)</f>
        <v>0</v>
      </c>
      <c r="I100" s="49">
        <f>HLOOKUP(I$2,Thématiques!$C$1:$N$92,ROW()-17,)</f>
        <v>0</v>
      </c>
      <c r="J100" s="49">
        <f>HLOOKUP(J$2,Thématiques!$C$1:$N$92,ROW()-17,)</f>
        <v>0</v>
      </c>
      <c r="K100" s="49">
        <f>HLOOKUP(K$2,Thématiques!$C$1:$N$92,ROW()-17,)</f>
        <v>0</v>
      </c>
      <c r="L100" s="49">
        <f>HLOOKUP(L$2,Thématiques!$C$1:$N$92,ROW()-17,)</f>
        <v>0</v>
      </c>
      <c r="M100" s="49">
        <f>HLOOKUP(M$2,Thématiques!$C$1:$N$92,ROW()-17,)</f>
        <v>0</v>
      </c>
      <c r="N100" s="49">
        <f>HLOOKUP(N$2,Thématiques!$C$1:$N$92,ROW()-17,)</f>
        <v>0</v>
      </c>
      <c r="O100" s="49">
        <f>HLOOKUP(O$2,Thématiques!$C$1:$N$92,ROW()-17,)</f>
        <v>0</v>
      </c>
      <c r="P100" s="49">
        <f>HLOOKUP(P$2,Thématiques!$C$1:$N$92,ROW()-17,)</f>
        <v>0</v>
      </c>
      <c r="Q100" s="49">
        <f>HLOOKUP(Q$2,Thématiques!$C$1:$N$92,ROW()-17,)</f>
        <v>0</v>
      </c>
    </row>
    <row r="101" spans="1:17" s="46" customFormat="1">
      <c r="A101" s="103" t="s">
        <v>226</v>
      </c>
      <c r="B101" s="259" t="s">
        <v>227</v>
      </c>
      <c r="C101" s="260"/>
      <c r="D101" s="263"/>
      <c r="E101" s="116" t="s">
        <v>253</v>
      </c>
      <c r="F101" s="115">
        <f>IF(SUM(E102:E109)&lt;&gt;0,COUNTIF((E102:E109),"&lt;&gt;"&amp;"0")/8,0)</f>
        <v>0.125</v>
      </c>
      <c r="G101" s="49">
        <f>HLOOKUP(G$2,Thématiques!$C$1:$N$92,ROW()-17,)</f>
        <v>0</v>
      </c>
      <c r="H101" s="49">
        <f>HLOOKUP(H$2,Thématiques!$C$1:$N$92,ROW()-17,)</f>
        <v>0</v>
      </c>
      <c r="I101" s="49">
        <f>HLOOKUP(I$2,Thématiques!$C$1:$N$92,ROW()-17,)</f>
        <v>0</v>
      </c>
      <c r="J101" s="49">
        <f>HLOOKUP(J$2,Thématiques!$C$1:$N$92,ROW()-17,)</f>
        <v>0</v>
      </c>
      <c r="K101" s="49">
        <f>HLOOKUP(K$2,Thématiques!$C$1:$N$92,ROW()-17,)</f>
        <v>0</v>
      </c>
      <c r="L101" s="49">
        <f>HLOOKUP(L$2,Thématiques!$C$1:$N$92,ROW()-17,)</f>
        <v>0</v>
      </c>
      <c r="M101" s="49">
        <f>HLOOKUP(M$2,Thématiques!$C$1:$N$92,ROW()-17,)</f>
        <v>0</v>
      </c>
      <c r="N101" s="49">
        <f>HLOOKUP(N$2,Thématiques!$C$1:$N$92,ROW()-17,)</f>
        <v>0</v>
      </c>
      <c r="O101" s="49">
        <f>HLOOKUP(O$2,Thématiques!$C$1:$N$92,ROW()-17,)</f>
        <v>0</v>
      </c>
      <c r="P101" s="49">
        <f>HLOOKUP(P$2,Thématiques!$C$1:$N$92,ROW()-17,)</f>
        <v>0</v>
      </c>
      <c r="Q101" s="49">
        <f>HLOOKUP(Q$2,Thématiques!$C$1:$N$92,ROW()-17,)</f>
        <v>0</v>
      </c>
    </row>
    <row r="102" spans="1:17" s="46" customFormat="1" ht="27.6">
      <c r="A102" s="82" t="s">
        <v>228</v>
      </c>
      <c r="B102" s="70" t="s">
        <v>229</v>
      </c>
      <c r="C102" s="82" t="s">
        <v>230</v>
      </c>
      <c r="D102" s="26" t="s">
        <v>231</v>
      </c>
      <c r="E102" s="76">
        <f t="shared" ref="E102:E108" si="3">COUNTIF(G102:Q102,"&lt;&gt;"&amp;"0")</f>
        <v>0</v>
      </c>
      <c r="F102" s="66">
        <f>IF(E102&lt;&gt;0,1,0)</f>
        <v>0</v>
      </c>
      <c r="G102" s="49">
        <f>HLOOKUP(G$2,Thématiques!$C$1:$N$92,ROW()-17,)</f>
        <v>0</v>
      </c>
      <c r="H102" s="49">
        <f>HLOOKUP(H$2,Thématiques!$C$1:$N$92,ROW()-17,)</f>
        <v>0</v>
      </c>
      <c r="I102" s="49">
        <f>HLOOKUP(I$2,Thématiques!$C$1:$N$92,ROW()-17,)</f>
        <v>0</v>
      </c>
      <c r="J102" s="49">
        <f>HLOOKUP(J$2,Thématiques!$C$1:$N$92,ROW()-17,)</f>
        <v>0</v>
      </c>
      <c r="K102" s="49">
        <f>HLOOKUP(K$2,Thématiques!$C$1:$N$92,ROW()-17,)</f>
        <v>0</v>
      </c>
      <c r="L102" s="49">
        <f>HLOOKUP(L$2,Thématiques!$C$1:$N$92,ROW()-17,)</f>
        <v>0</v>
      </c>
      <c r="M102" s="49">
        <f>HLOOKUP(M$2,Thématiques!$C$1:$N$92,ROW()-17,)</f>
        <v>0</v>
      </c>
      <c r="N102" s="49">
        <f>HLOOKUP(N$2,Thématiques!$C$1:$N$92,ROW()-17,)</f>
        <v>0</v>
      </c>
      <c r="O102" s="49">
        <f>HLOOKUP(O$2,Thématiques!$C$1:$N$92,ROW()-17,)</f>
        <v>0</v>
      </c>
      <c r="P102" s="49">
        <f>HLOOKUP(P$2,Thématiques!$C$1:$N$92,ROW()-17,)</f>
        <v>0</v>
      </c>
      <c r="Q102" s="49">
        <f>HLOOKUP(Q$2,Thématiques!$C$1:$N$92,ROW()-17,)</f>
        <v>0</v>
      </c>
    </row>
    <row r="103" spans="1:17" s="46" customFormat="1" ht="41.4">
      <c r="A103" s="256" t="s">
        <v>232</v>
      </c>
      <c r="B103" s="222" t="s">
        <v>233</v>
      </c>
      <c r="C103" s="82" t="s">
        <v>234</v>
      </c>
      <c r="D103" s="54" t="s">
        <v>235</v>
      </c>
      <c r="E103" s="77">
        <f t="shared" si="3"/>
        <v>0</v>
      </c>
      <c r="F103" s="237">
        <f>IF(SUM(E103:E105)&lt;&gt;0,COUNTIF((E103:E105),"&lt;&gt;"&amp;"0")/3,0)</f>
        <v>0</v>
      </c>
      <c r="G103" s="49">
        <f>HLOOKUP(G$2,Thématiques!$C$1:$N$92,ROW()-17,)</f>
        <v>0</v>
      </c>
      <c r="H103" s="49">
        <f>HLOOKUP(H$2,Thématiques!$C$1:$N$92,ROW()-17,)</f>
        <v>0</v>
      </c>
      <c r="I103" s="49">
        <f>HLOOKUP(I$2,Thématiques!$C$1:$N$92,ROW()-17,)</f>
        <v>0</v>
      </c>
      <c r="J103" s="49">
        <f>HLOOKUP(J$2,Thématiques!$C$1:$N$92,ROW()-17,)</f>
        <v>0</v>
      </c>
      <c r="K103" s="49">
        <f>HLOOKUP(K$2,Thématiques!$C$1:$N$92,ROW()-17,)</f>
        <v>0</v>
      </c>
      <c r="L103" s="49">
        <f>HLOOKUP(L$2,Thématiques!$C$1:$N$92,ROW()-17,)</f>
        <v>0</v>
      </c>
      <c r="M103" s="49">
        <f>HLOOKUP(M$2,Thématiques!$C$1:$N$92,ROW()-17,)</f>
        <v>0</v>
      </c>
      <c r="N103" s="49">
        <f>HLOOKUP(N$2,Thématiques!$C$1:$N$92,ROW()-17,)</f>
        <v>0</v>
      </c>
      <c r="O103" s="49">
        <f>HLOOKUP(O$2,Thématiques!$C$1:$N$92,ROW()-17,)</f>
        <v>0</v>
      </c>
      <c r="P103" s="49">
        <f>HLOOKUP(P$2,Thématiques!$C$1:$N$92,ROW()-17,)</f>
        <v>0</v>
      </c>
      <c r="Q103" s="49">
        <f>HLOOKUP(Q$2,Thématiques!$C$1:$N$92,ROW()-17,)</f>
        <v>0</v>
      </c>
    </row>
    <row r="104" spans="1:17" s="46" customFormat="1" ht="55.2">
      <c r="A104" s="257"/>
      <c r="B104" s="223"/>
      <c r="C104" s="82" t="s">
        <v>236</v>
      </c>
      <c r="D104" s="54" t="s">
        <v>237</v>
      </c>
      <c r="E104" s="76">
        <f t="shared" si="3"/>
        <v>0</v>
      </c>
      <c r="F104" s="236"/>
      <c r="G104" s="49">
        <f>HLOOKUP(G$2,Thématiques!$C$1:$N$92,ROW()-17,)</f>
        <v>0</v>
      </c>
      <c r="H104" s="49">
        <f>HLOOKUP(H$2,Thématiques!$C$1:$N$92,ROW()-17,)</f>
        <v>0</v>
      </c>
      <c r="I104" s="49">
        <f>HLOOKUP(I$2,Thématiques!$C$1:$N$92,ROW()-17,)</f>
        <v>0</v>
      </c>
      <c r="J104" s="49">
        <f>HLOOKUP(J$2,Thématiques!$C$1:$N$92,ROW()-17,)</f>
        <v>0</v>
      </c>
      <c r="K104" s="49">
        <f>HLOOKUP(K$2,Thématiques!$C$1:$N$92,ROW()-17,)</f>
        <v>0</v>
      </c>
      <c r="L104" s="49">
        <f>HLOOKUP(L$2,Thématiques!$C$1:$N$92,ROW()-17,)</f>
        <v>0</v>
      </c>
      <c r="M104" s="49">
        <f>HLOOKUP(M$2,Thématiques!$C$1:$N$92,ROW()-17,)</f>
        <v>0</v>
      </c>
      <c r="N104" s="49">
        <f>HLOOKUP(N$2,Thématiques!$C$1:$N$92,ROW()-17,)</f>
        <v>0</v>
      </c>
      <c r="O104" s="49">
        <f>HLOOKUP(O$2,Thématiques!$C$1:$N$92,ROW()-17,)</f>
        <v>0</v>
      </c>
      <c r="P104" s="49">
        <f>HLOOKUP(P$2,Thématiques!$C$1:$N$92,ROW()-17,)</f>
        <v>0</v>
      </c>
      <c r="Q104" s="49">
        <f>HLOOKUP(Q$2,Thématiques!$C$1:$N$92,ROW()-17,)</f>
        <v>0</v>
      </c>
    </row>
    <row r="105" spans="1:17" s="46" customFormat="1" ht="15.6" customHeight="1">
      <c r="A105" s="258"/>
      <c r="B105" s="241"/>
      <c r="C105" s="82" t="s">
        <v>238</v>
      </c>
      <c r="D105" s="54" t="s">
        <v>239</v>
      </c>
      <c r="E105" s="78">
        <f t="shared" si="3"/>
        <v>0</v>
      </c>
      <c r="F105" s="238"/>
      <c r="G105" s="49">
        <f>HLOOKUP(G$2,Thématiques!$C$1:$N$92,ROW()-17,)</f>
        <v>0</v>
      </c>
      <c r="H105" s="49">
        <f>HLOOKUP(H$2,Thématiques!$C$1:$N$92,ROW()-17,)</f>
        <v>0</v>
      </c>
      <c r="I105" s="49">
        <f>HLOOKUP(I$2,Thématiques!$C$1:$N$92,ROW()-17,)</f>
        <v>0</v>
      </c>
      <c r="J105" s="49">
        <f>HLOOKUP(J$2,Thématiques!$C$1:$N$92,ROW()-17,)</f>
        <v>0</v>
      </c>
      <c r="K105" s="49">
        <f>HLOOKUP(K$2,Thématiques!$C$1:$N$92,ROW()-17,)</f>
        <v>0</v>
      </c>
      <c r="L105" s="49">
        <f>HLOOKUP(L$2,Thématiques!$C$1:$N$92,ROW()-17,)</f>
        <v>0</v>
      </c>
      <c r="M105" s="49">
        <f>HLOOKUP(M$2,Thématiques!$C$1:$N$92,ROW()-17,)</f>
        <v>0</v>
      </c>
      <c r="N105" s="49">
        <f>HLOOKUP(N$2,Thématiques!$C$1:$N$92,ROW()-17,)</f>
        <v>0</v>
      </c>
      <c r="O105" s="49">
        <f>HLOOKUP(O$2,Thématiques!$C$1:$N$92,ROW()-17,)</f>
        <v>0</v>
      </c>
      <c r="P105" s="49">
        <f>HLOOKUP(P$2,Thématiques!$C$1:$N$92,ROW()-17,)</f>
        <v>0</v>
      </c>
      <c r="Q105" s="49">
        <f>HLOOKUP(Q$2,Thématiques!$C$1:$N$92,ROW()-17,)</f>
        <v>0</v>
      </c>
    </row>
    <row r="106" spans="1:17" s="46" customFormat="1" ht="41.4">
      <c r="A106" s="82" t="s">
        <v>253</v>
      </c>
      <c r="B106" s="70" t="s">
        <v>253</v>
      </c>
      <c r="C106" s="82" t="s">
        <v>240</v>
      </c>
      <c r="D106" s="70" t="s">
        <v>241</v>
      </c>
      <c r="E106" s="77">
        <f t="shared" si="3"/>
        <v>0</v>
      </c>
      <c r="F106" s="65">
        <f>IF(E106&lt;&gt;0,1,0)</f>
        <v>0</v>
      </c>
      <c r="G106" s="49">
        <f>HLOOKUP(G$2,Thématiques!$C$1:$N$92,ROW()-17,)</f>
        <v>0</v>
      </c>
      <c r="H106" s="49">
        <f>HLOOKUP(H$2,Thématiques!$C$1:$N$92,ROW()-17,)</f>
        <v>0</v>
      </c>
      <c r="I106" s="49">
        <f>HLOOKUP(I$2,Thématiques!$C$1:$N$92,ROW()-17,)</f>
        <v>0</v>
      </c>
      <c r="J106" s="49">
        <f>HLOOKUP(J$2,Thématiques!$C$1:$N$92,ROW()-17,)</f>
        <v>0</v>
      </c>
      <c r="K106" s="49">
        <f>HLOOKUP(K$2,Thématiques!$C$1:$N$92,ROW()-17,)</f>
        <v>0</v>
      </c>
      <c r="L106" s="49">
        <f>HLOOKUP(L$2,Thématiques!$C$1:$N$92,ROW()-17,)</f>
        <v>0</v>
      </c>
      <c r="M106" s="49">
        <f>HLOOKUP(M$2,Thématiques!$C$1:$N$92,ROW()-17,)</f>
        <v>0</v>
      </c>
      <c r="N106" s="49">
        <f>HLOOKUP(N$2,Thématiques!$C$1:$N$92,ROW()-17,)</f>
        <v>0</v>
      </c>
      <c r="O106" s="49">
        <f>HLOOKUP(O$2,Thématiques!$C$1:$N$92,ROW()-17,)</f>
        <v>0</v>
      </c>
      <c r="P106" s="49">
        <f>HLOOKUP(P$2,Thématiques!$C$1:$N$92,ROW()-17,)</f>
        <v>0</v>
      </c>
      <c r="Q106" s="49">
        <f>HLOOKUP(Q$2,Thématiques!$C$1:$N$92,ROW()-17,)</f>
        <v>0</v>
      </c>
    </row>
    <row r="107" spans="1:17" s="46" customFormat="1" ht="57.6" customHeight="1">
      <c r="A107" s="82" t="s">
        <v>242</v>
      </c>
      <c r="B107" s="70" t="s">
        <v>243</v>
      </c>
      <c r="C107" s="82" t="s">
        <v>244</v>
      </c>
      <c r="D107" s="26" t="s">
        <v>245</v>
      </c>
      <c r="E107" s="75">
        <f t="shared" si="3"/>
        <v>0</v>
      </c>
      <c r="F107" s="52">
        <f>IF(E107&lt;&gt;0,1,0)</f>
        <v>0</v>
      </c>
      <c r="G107" s="49">
        <f>HLOOKUP(G$2,Thématiques!$C$1:$N$92,ROW()-17,)</f>
        <v>0</v>
      </c>
      <c r="H107" s="49">
        <f>HLOOKUP(H$2,Thématiques!$C$1:$N$92,ROW()-17,)</f>
        <v>0</v>
      </c>
      <c r="I107" s="49">
        <f>HLOOKUP(I$2,Thématiques!$C$1:$N$92,ROW()-17,)</f>
        <v>0</v>
      </c>
      <c r="J107" s="49">
        <f>HLOOKUP(J$2,Thématiques!$C$1:$N$92,ROW()-17,)</f>
        <v>0</v>
      </c>
      <c r="K107" s="49">
        <f>HLOOKUP(K$2,Thématiques!$C$1:$N$92,ROW()-17,)</f>
        <v>0</v>
      </c>
      <c r="L107" s="49">
        <f>HLOOKUP(L$2,Thématiques!$C$1:$N$92,ROW()-17,)</f>
        <v>0</v>
      </c>
      <c r="M107" s="49">
        <f>HLOOKUP(M$2,Thématiques!$C$1:$N$92,ROW()-17,)</f>
        <v>0</v>
      </c>
      <c r="N107" s="49">
        <f>HLOOKUP(N$2,Thématiques!$C$1:$N$92,ROW()-17,)</f>
        <v>0</v>
      </c>
      <c r="O107" s="49">
        <f>HLOOKUP(O$2,Thématiques!$C$1:$N$92,ROW()-17,)</f>
        <v>0</v>
      </c>
      <c r="P107" s="49">
        <f>HLOOKUP(P$2,Thématiques!$C$1:$N$92,ROW()-17,)</f>
        <v>0</v>
      </c>
      <c r="Q107" s="49">
        <f>HLOOKUP(Q$2,Thématiques!$C$1:$N$92,ROW()-17,)</f>
        <v>0</v>
      </c>
    </row>
    <row r="108" spans="1:17" s="46" customFormat="1" ht="27.6">
      <c r="A108" s="82" t="s">
        <v>253</v>
      </c>
      <c r="B108" s="70" t="s">
        <v>253</v>
      </c>
      <c r="C108" s="82" t="s">
        <v>246</v>
      </c>
      <c r="D108" s="70" t="s">
        <v>247</v>
      </c>
      <c r="E108" s="77">
        <f t="shared" si="3"/>
        <v>0</v>
      </c>
      <c r="F108" s="65">
        <f>IF(E108&lt;&gt;0,1,0)</f>
        <v>0</v>
      </c>
      <c r="G108" s="49">
        <f>HLOOKUP(G$2,Thématiques!$C$1:$N$92,ROW()-17,)</f>
        <v>0</v>
      </c>
      <c r="H108" s="49">
        <f>HLOOKUP(H$2,Thématiques!$C$1:$N$92,ROW()-17,)</f>
        <v>0</v>
      </c>
      <c r="I108" s="49">
        <f>HLOOKUP(I$2,Thématiques!$C$1:$N$92,ROW()-17,)</f>
        <v>0</v>
      </c>
      <c r="J108" s="49">
        <f>HLOOKUP(J$2,Thématiques!$C$1:$N$92,ROW()-17,)</f>
        <v>0</v>
      </c>
      <c r="K108" s="49">
        <f>HLOOKUP(K$2,Thématiques!$C$1:$N$92,ROW()-17,)</f>
        <v>0</v>
      </c>
      <c r="L108" s="49">
        <f>HLOOKUP(L$2,Thématiques!$C$1:$N$92,ROW()-17,)</f>
        <v>0</v>
      </c>
      <c r="M108" s="49">
        <f>HLOOKUP(M$2,Thématiques!$C$1:$N$92,ROW()-17,)</f>
        <v>0</v>
      </c>
      <c r="N108" s="49">
        <f>HLOOKUP(N$2,Thématiques!$C$1:$N$92,ROW()-17,)</f>
        <v>0</v>
      </c>
      <c r="O108" s="49">
        <f>HLOOKUP(O$2,Thématiques!$C$1:$N$92,ROW()-17,)</f>
        <v>0</v>
      </c>
      <c r="P108" s="49">
        <f>HLOOKUP(P$2,Thématiques!$C$1:$N$92,ROW()-17,)</f>
        <v>0</v>
      </c>
      <c r="Q108" s="49">
        <f>HLOOKUP(Q$2,Thématiques!$C$1:$N$92,ROW()-17,)</f>
        <v>0</v>
      </c>
    </row>
    <row r="109" spans="1:17" s="46" customFormat="1" ht="88.2" customHeight="1">
      <c r="A109" s="82" t="s">
        <v>248</v>
      </c>
      <c r="B109" s="70" t="s">
        <v>249</v>
      </c>
      <c r="C109" s="82" t="s">
        <v>250</v>
      </c>
      <c r="D109" s="26" t="s">
        <v>251</v>
      </c>
      <c r="E109" s="75">
        <f>COUNTIF(G109:Q109,"&lt;&gt;"&amp;"0")</f>
        <v>1</v>
      </c>
      <c r="F109" s="52">
        <f>IF(E109&lt;&gt;0,1,0)</f>
        <v>1</v>
      </c>
      <c r="G109" s="49" t="str">
        <f>HLOOKUP(G$2,Thématiques!$C$1:$N$92,ROW()-17,)</f>
        <v>Bonjour</v>
      </c>
      <c r="H109" s="49">
        <f>HLOOKUP(H$2,Thématiques!$C$1:$N$92,ROW()-17,)</f>
        <v>0</v>
      </c>
      <c r="I109" s="49">
        <f>HLOOKUP(I$2,Thématiques!$C$1:$N$92,ROW()-17,)</f>
        <v>0</v>
      </c>
      <c r="J109" s="49">
        <f>HLOOKUP(J$2,Thématiques!$C$1:$N$92,ROW()-17,)</f>
        <v>0</v>
      </c>
      <c r="K109" s="49">
        <f>HLOOKUP(K$2,Thématiques!$C$1:$N$92,ROW()-17,)</f>
        <v>0</v>
      </c>
      <c r="L109" s="49">
        <f>HLOOKUP(L$2,Thématiques!$C$1:$N$92,ROW()-17,)</f>
        <v>0</v>
      </c>
      <c r="M109" s="49">
        <f>HLOOKUP(M$2,Thématiques!$C$1:$N$92,ROW()-17,)</f>
        <v>0</v>
      </c>
      <c r="N109" s="49">
        <f>HLOOKUP(N$2,Thématiques!$C$1:$N$92,ROW()-17,)</f>
        <v>0</v>
      </c>
      <c r="O109" s="49">
        <f>HLOOKUP(O$2,Thématiques!$C$1:$N$92,ROW()-17,)</f>
        <v>0</v>
      </c>
      <c r="P109" s="49">
        <f>HLOOKUP(P$2,Thématiques!$C$1:$N$92,ROW()-17,)</f>
        <v>0</v>
      </c>
      <c r="Q109" s="49">
        <f>HLOOKUP(Q$2,Thématiques!$C$1:$N$92,ROW()-17,)</f>
        <v>0</v>
      </c>
    </row>
  </sheetData>
  <sheetProtection algorithmName="SHA-512" hashValue="/Bj4oh2Su+yP/Tc0nPbUcqgc0D05ztBIY3eCi15d9WQfKgTgbpM+2W5mQSQO7A51UXvdUzl5j94hlkdAgN1g0g==" saltValue="pxSDp1x1Ht21mn7gyv+/Fw==" spinCount="100000" sheet="1" formatCells="0" formatColumns="0" formatRows="0" insertColumns="0" insertRows="0" deleteColumns="0" deleteRows="0"/>
  <mergeCells count="80">
    <mergeCell ref="A58:D58"/>
    <mergeCell ref="B91:D91"/>
    <mergeCell ref="D1:D3"/>
    <mergeCell ref="A19:A20"/>
    <mergeCell ref="B99:B100"/>
    <mergeCell ref="A99:A100"/>
    <mergeCell ref="A83:A86"/>
    <mergeCell ref="B62:D62"/>
    <mergeCell ref="A60:D60"/>
    <mergeCell ref="A75:A81"/>
    <mergeCell ref="B83:B86"/>
    <mergeCell ref="B103:B105"/>
    <mergeCell ref="B47:D47"/>
    <mergeCell ref="B10:B14"/>
    <mergeCell ref="B15:D15"/>
    <mergeCell ref="B16:B17"/>
    <mergeCell ref="B18:D18"/>
    <mergeCell ref="B19:B20"/>
    <mergeCell ref="B22:D22"/>
    <mergeCell ref="B24:D24"/>
    <mergeCell ref="B25:B28"/>
    <mergeCell ref="B35:D35"/>
    <mergeCell ref="B40:D40"/>
    <mergeCell ref="A87:D87"/>
    <mergeCell ref="A103:A105"/>
    <mergeCell ref="B101:D101"/>
    <mergeCell ref="A59:D59"/>
    <mergeCell ref="G1:Q1"/>
    <mergeCell ref="B29:D29"/>
    <mergeCell ref="A31:D31"/>
    <mergeCell ref="A33:D33"/>
    <mergeCell ref="A34:D34"/>
    <mergeCell ref="A7:D7"/>
    <mergeCell ref="A8:D8"/>
    <mergeCell ref="A10:A14"/>
    <mergeCell ref="A16:A17"/>
    <mergeCell ref="E1:E3"/>
    <mergeCell ref="F1:F3"/>
    <mergeCell ref="A1:A3"/>
    <mergeCell ref="B1:B3"/>
    <mergeCell ref="C1:C3"/>
    <mergeCell ref="A5:D5"/>
    <mergeCell ref="F16:F17"/>
    <mergeCell ref="F63:F64"/>
    <mergeCell ref="F66:F69"/>
    <mergeCell ref="F71:F73"/>
    <mergeCell ref="F83:F86"/>
    <mergeCell ref="F93:F95"/>
    <mergeCell ref="F103:F105"/>
    <mergeCell ref="B65:D65"/>
    <mergeCell ref="B63:B64"/>
    <mergeCell ref="F75:F81"/>
    <mergeCell ref="B82:D82"/>
    <mergeCell ref="A89:D89"/>
    <mergeCell ref="A90:D90"/>
    <mergeCell ref="B66:B69"/>
    <mergeCell ref="A66:A69"/>
    <mergeCell ref="B93:B95"/>
    <mergeCell ref="A93:A95"/>
    <mergeCell ref="B74:D74"/>
    <mergeCell ref="B70:D70"/>
    <mergeCell ref="B71:B73"/>
    <mergeCell ref="A71:A73"/>
    <mergeCell ref="B75:B81"/>
    <mergeCell ref="F10:F14"/>
    <mergeCell ref="F41:F44"/>
    <mergeCell ref="A51:A52"/>
    <mergeCell ref="B55:B57"/>
    <mergeCell ref="B53:D53"/>
    <mergeCell ref="A55:A57"/>
    <mergeCell ref="F19:F20"/>
    <mergeCell ref="A41:A42"/>
    <mergeCell ref="B41:B42"/>
    <mergeCell ref="A25:A28"/>
    <mergeCell ref="F27:F28"/>
    <mergeCell ref="F48:F52"/>
    <mergeCell ref="F55:F57"/>
    <mergeCell ref="B48:B50"/>
    <mergeCell ref="A48:A50"/>
    <mergeCell ref="B51:B52"/>
  </mergeCells>
  <conditionalFormatting sqref="F9:F109">
    <cfRule type="iconSet" priority="260">
      <iconSet iconSet="5Rating" showValue="0">
        <cfvo type="percent" val="0"/>
        <cfvo type="percent" val="20"/>
        <cfvo type="percent" val="40"/>
        <cfvo type="percent" val="60"/>
        <cfvo type="percent" val="90"/>
      </iconSe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Thématiques!$C$1:$N$1</xm:f>
          </x14:formula1>
          <xm:sqref>G2:Q2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zoomScale="85" zoomScaleNormal="85" workbookViewId="0">
      <pane xSplit="3" ySplit="3" topLeftCell="D52" activePane="bottomRight" state="frozen"/>
      <selection activeCell="C1" sqref="C1"/>
      <selection pane="topRight" activeCell="E1" sqref="E1"/>
      <selection pane="bottomLeft" activeCell="C4" sqref="C4"/>
      <selection pane="bottomRight" activeCell="H30" sqref="H30"/>
    </sheetView>
  </sheetViews>
  <sheetFormatPr baseColWidth="10" defaultRowHeight="15.6"/>
  <cols>
    <col min="1" max="1" width="25.3984375" style="56" customWidth="1"/>
    <col min="2" max="2" width="26.59765625" style="56" customWidth="1"/>
    <col min="3" max="13" width="13.69921875" style="4" customWidth="1"/>
    <col min="14" max="14" width="13.69921875" style="1" customWidth="1"/>
  </cols>
  <sheetData>
    <row r="1" spans="1:14">
      <c r="A1" s="301"/>
      <c r="B1" s="302"/>
      <c r="C1" s="6" t="s">
        <v>14</v>
      </c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255</v>
      </c>
      <c r="K1" s="6" t="s">
        <v>256</v>
      </c>
      <c r="L1" s="6" t="s">
        <v>257</v>
      </c>
      <c r="M1" s="6" t="s">
        <v>344</v>
      </c>
      <c r="N1" s="6" t="s">
        <v>11</v>
      </c>
    </row>
    <row r="2" spans="1:14" ht="81" customHeight="1">
      <c r="A2" s="301"/>
      <c r="B2" s="302"/>
      <c r="C2" s="13" t="s">
        <v>343</v>
      </c>
      <c r="D2" s="13" t="s">
        <v>13</v>
      </c>
      <c r="E2" s="13" t="s">
        <v>12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258</v>
      </c>
      <c r="K2" s="13" t="s">
        <v>259</v>
      </c>
      <c r="L2" s="13" t="s">
        <v>260</v>
      </c>
      <c r="M2" s="13" t="s">
        <v>345</v>
      </c>
      <c r="N2" s="13"/>
    </row>
    <row r="3" spans="1:14">
      <c r="A3" s="303"/>
      <c r="B3" s="304"/>
      <c r="C3" s="8" t="s">
        <v>346</v>
      </c>
      <c r="D3" s="8" t="s">
        <v>10</v>
      </c>
      <c r="E3" s="8" t="s">
        <v>10</v>
      </c>
      <c r="F3" s="8" t="s">
        <v>10</v>
      </c>
      <c r="G3" s="8" t="s">
        <v>10</v>
      </c>
      <c r="H3" s="8" t="s">
        <v>10</v>
      </c>
      <c r="I3" s="8" t="s">
        <v>10</v>
      </c>
      <c r="J3" s="8" t="s">
        <v>10</v>
      </c>
      <c r="K3" s="8" t="s">
        <v>10</v>
      </c>
      <c r="L3" s="8" t="s">
        <v>10</v>
      </c>
      <c r="M3" s="8" t="s">
        <v>10</v>
      </c>
      <c r="N3" s="9">
        <v>0</v>
      </c>
    </row>
    <row r="4" spans="1:14" ht="25.2" customHeight="1">
      <c r="A4" s="305" t="s">
        <v>22</v>
      </c>
      <c r="B4" s="306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55.2">
      <c r="A5" s="289" t="s">
        <v>24</v>
      </c>
      <c r="B5" s="43" t="s">
        <v>26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55.2">
      <c r="A6" s="285"/>
      <c r="B6" s="44" t="s">
        <v>28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1.4">
      <c r="A7" s="285"/>
      <c r="B7" s="44" t="s">
        <v>30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27.6">
      <c r="A8" s="285"/>
      <c r="B8" s="45" t="s">
        <v>32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41.4">
      <c r="A9" s="286"/>
      <c r="B9" s="45" t="s">
        <v>34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25.8" customHeight="1">
      <c r="A10" s="287" t="s">
        <v>36</v>
      </c>
      <c r="B10" s="31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41.4">
      <c r="A11" s="289" t="s">
        <v>331</v>
      </c>
      <c r="B11" s="43" t="s">
        <v>39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55.2">
      <c r="A12" s="286"/>
      <c r="B12" s="44" t="s">
        <v>41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>
      <c r="A13" s="305" t="s">
        <v>43</v>
      </c>
      <c r="B13" s="306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41.4">
      <c r="A14" s="289" t="s">
        <v>45</v>
      </c>
      <c r="B14" s="43" t="s">
        <v>47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27.6">
      <c r="A15" s="286"/>
      <c r="B15" s="44" t="s">
        <v>49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69">
      <c r="A16" s="22" t="s">
        <v>332</v>
      </c>
      <c r="B16" s="57" t="s">
        <v>52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14" ht="27.6" customHeight="1">
      <c r="A17" s="305" t="s">
        <v>338</v>
      </c>
      <c r="B17" s="306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ht="55.2">
      <c r="A18" s="25" t="s">
        <v>56</v>
      </c>
      <c r="B18" s="54" t="s">
        <v>58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 ht="25.8" customHeight="1">
      <c r="A19" s="290" t="s">
        <v>60</v>
      </c>
      <c r="B19" s="29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ht="69">
      <c r="A20" s="293" t="s">
        <v>336</v>
      </c>
      <c r="B20" s="54" t="s">
        <v>64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>
      <c r="A21" s="294"/>
      <c r="B21" s="54" t="s">
        <v>66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27.6">
      <c r="A22" s="294"/>
      <c r="B22" s="44" t="s">
        <v>68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41.4">
      <c r="A23" s="311"/>
      <c r="B23" s="44" t="s">
        <v>70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>
      <c r="A24" s="312" t="s">
        <v>72</v>
      </c>
      <c r="B24" s="31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42" thickBot="1">
      <c r="A25" s="22" t="s">
        <v>74</v>
      </c>
      <c r="B25" s="44" t="s">
        <v>76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ht="36.6" customHeight="1">
      <c r="A26" s="314" t="s">
        <v>79</v>
      </c>
      <c r="B26" s="31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4" ht="27.6">
      <c r="A27" s="32" t="s">
        <v>81</v>
      </c>
      <c r="B27" s="58" t="s">
        <v>83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ht="55.2">
      <c r="A28" s="26" t="s">
        <v>253</v>
      </c>
      <c r="B28" s="54" t="s">
        <v>85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 ht="41.4">
      <c r="A29" s="26" t="s">
        <v>87</v>
      </c>
      <c r="B29" s="45" t="s">
        <v>89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>
      <c r="A30" s="26"/>
      <c r="B30" s="45" t="s">
        <v>91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4" ht="45" customHeight="1">
      <c r="A31" s="316" t="s">
        <v>334</v>
      </c>
      <c r="B31" s="317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ht="27.6">
      <c r="A32" s="244" t="s">
        <v>94</v>
      </c>
      <c r="B32" s="59" t="s">
        <v>96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1:14" ht="41.4">
      <c r="A33" s="231"/>
      <c r="B33" s="60" t="s">
        <v>98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1:14" ht="27.6">
      <c r="A34" s="26" t="s">
        <v>100</v>
      </c>
      <c r="B34" s="53" t="s">
        <v>102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1:14" ht="41.4">
      <c r="A35" s="26" t="s">
        <v>253</v>
      </c>
      <c r="B35" s="54" t="s">
        <v>104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69">
      <c r="A36" s="26" t="s">
        <v>106</v>
      </c>
      <c r="B36" s="53" t="s">
        <v>108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4">
      <c r="A37" s="26"/>
      <c r="B37" s="53" t="s">
        <v>110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ht="30" customHeight="1">
      <c r="A38" s="297" t="s">
        <v>112</v>
      </c>
      <c r="B38" s="29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14" ht="69">
      <c r="A39" s="309" t="s">
        <v>114</v>
      </c>
      <c r="B39" s="53" t="s">
        <v>116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27.6">
      <c r="A40" s="239"/>
      <c r="B40" s="53" t="s">
        <v>118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1:14" ht="55.2">
      <c r="A41" s="240"/>
      <c r="B41" s="53" t="s">
        <v>328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1:14" ht="41.4">
      <c r="A42" s="222" t="s">
        <v>121</v>
      </c>
      <c r="B42" s="53" t="s">
        <v>123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1:14" ht="27.6">
      <c r="A43" s="241"/>
      <c r="B43" s="53" t="s">
        <v>125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ht="31.2" customHeight="1">
      <c r="A44" s="297" t="s">
        <v>127</v>
      </c>
      <c r="B44" s="298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1:14" ht="45" customHeight="1">
      <c r="A45" s="32" t="s">
        <v>129</v>
      </c>
      <c r="B45" s="45" t="s">
        <v>131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>
      <c r="A46" s="222" t="s">
        <v>133</v>
      </c>
      <c r="B46" s="45" t="s">
        <v>135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1:14" ht="41.4">
      <c r="A47" s="223"/>
      <c r="B47" s="45" t="s">
        <v>137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1:14" ht="16.2" thickBot="1">
      <c r="A48" s="224"/>
      <c r="B48" s="54" t="s">
        <v>139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1:14">
      <c r="A49" s="321" t="s">
        <v>142</v>
      </c>
      <c r="B49" s="322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4">
      <c r="A50" s="244" t="s">
        <v>144</v>
      </c>
      <c r="B50" s="55" t="s">
        <v>146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ht="25.2" customHeight="1">
      <c r="A51" s="231"/>
      <c r="B51" s="54" t="s">
        <v>148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1:14" ht="28.2" customHeight="1">
      <c r="A52" s="321" t="s">
        <v>150</v>
      </c>
      <c r="B52" s="322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14" ht="27.6">
      <c r="A53" s="244" t="s">
        <v>150</v>
      </c>
      <c r="B53" s="54" t="s">
        <v>153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14" ht="27.6">
      <c r="A54" s="230"/>
      <c r="B54" s="54" t="s">
        <v>155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1:14" ht="27.6">
      <c r="A55" s="230"/>
      <c r="B55" s="54" t="s">
        <v>157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1:14" ht="41.4">
      <c r="A56" s="231"/>
      <c r="B56" s="54" t="s">
        <v>159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1:14">
      <c r="A57" s="321" t="s">
        <v>161</v>
      </c>
      <c r="B57" s="322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</row>
    <row r="58" spans="1:14" ht="55.2">
      <c r="A58" s="244" t="s">
        <v>161</v>
      </c>
      <c r="B58" s="54" t="s">
        <v>164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1:14" ht="41.4">
      <c r="A59" s="230"/>
      <c r="B59" s="54" t="s">
        <v>166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</row>
    <row r="60" spans="1:14">
      <c r="A60" s="231"/>
      <c r="B60" s="54" t="s">
        <v>168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1:14" ht="31.8" customHeight="1">
      <c r="A61" s="321" t="s">
        <v>170</v>
      </c>
      <c r="B61" s="322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</row>
    <row r="62" spans="1:14">
      <c r="A62" s="244" t="s">
        <v>170</v>
      </c>
      <c r="B62" s="54" t="s">
        <v>173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1:14" ht="27.6">
      <c r="A63" s="230"/>
      <c r="B63" s="54" t="s">
        <v>175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4" ht="55.2">
      <c r="A64" s="230"/>
      <c r="B64" s="54" t="s">
        <v>177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1:14" ht="41.4">
      <c r="A65" s="230"/>
      <c r="B65" s="54" t="s">
        <v>179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1:14">
      <c r="A66" s="230"/>
      <c r="B66" s="54" t="s">
        <v>181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1:14">
      <c r="A67" s="230"/>
      <c r="B67" s="55" t="s">
        <v>183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14" ht="27.6">
      <c r="A68" s="231"/>
      <c r="B68" s="45" t="s">
        <v>185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1:14" ht="32.4" customHeight="1">
      <c r="A69" s="321" t="s">
        <v>187</v>
      </c>
      <c r="B69" s="322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1:14" ht="27.6">
      <c r="A70" s="323" t="s">
        <v>187</v>
      </c>
      <c r="B70" s="55" t="s">
        <v>190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4" ht="41.4">
      <c r="A71" s="324"/>
      <c r="B71" s="54" t="s">
        <v>192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1:14" ht="27.6">
      <c r="A72" s="324"/>
      <c r="B72" s="54" t="s">
        <v>194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1:14" ht="16.2" thickBot="1">
      <c r="A73" s="325"/>
      <c r="B73" s="54" t="s">
        <v>196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</row>
    <row r="74" spans="1:14" ht="29.4" customHeight="1">
      <c r="A74" s="307" t="s">
        <v>200</v>
      </c>
      <c r="B74" s="308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</row>
    <row r="75" spans="1:14" ht="27.6">
      <c r="A75" s="26" t="s">
        <v>202</v>
      </c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1:14">
      <c r="A76" s="222" t="s">
        <v>204</v>
      </c>
      <c r="B76" s="53" t="s">
        <v>206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1:14" ht="27.6">
      <c r="A77" s="223"/>
      <c r="B77" s="60" t="s">
        <v>208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1:14" ht="27.6">
      <c r="A78" s="241"/>
      <c r="B78" s="60" t="s">
        <v>210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1:14" ht="55.2">
      <c r="A79" s="26" t="s">
        <v>212</v>
      </c>
      <c r="B79" s="53" t="s">
        <v>214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1:14" ht="41.4">
      <c r="A80" s="26"/>
      <c r="B80" s="53" t="s">
        <v>326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1:14" ht="41.4">
      <c r="A81" s="26" t="s">
        <v>217</v>
      </c>
      <c r="B81" s="53" t="s">
        <v>219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1:14" ht="55.2">
      <c r="A82" s="222" t="s">
        <v>221</v>
      </c>
      <c r="B82" s="53" t="s">
        <v>223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1:14" ht="82.8">
      <c r="A83" s="241"/>
      <c r="B83" s="53" t="s">
        <v>337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1:14">
      <c r="A84" s="299" t="s">
        <v>227</v>
      </c>
      <c r="B84" s="300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1:14" ht="41.4">
      <c r="A85" s="39" t="s">
        <v>229</v>
      </c>
      <c r="B85" s="54" t="s">
        <v>231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1:14" ht="55.2">
      <c r="A86" s="318" t="s">
        <v>233</v>
      </c>
      <c r="B86" s="54" t="s">
        <v>235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1:14" ht="69">
      <c r="A87" s="319"/>
      <c r="B87" s="54" t="s">
        <v>237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1:14" ht="27.6">
      <c r="A88" s="320"/>
      <c r="B88" s="54" t="s">
        <v>239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 ht="55.2">
      <c r="A89" s="39" t="s">
        <v>253</v>
      </c>
      <c r="B89" s="55" t="s">
        <v>241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4" ht="69">
      <c r="A90" s="39" t="s">
        <v>243</v>
      </c>
      <c r="B90" s="54" t="s">
        <v>245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 ht="41.4">
      <c r="A91" s="39" t="s">
        <v>253</v>
      </c>
      <c r="B91" s="55" t="s">
        <v>247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 ht="82.8">
      <c r="A92" s="39" t="s">
        <v>249</v>
      </c>
      <c r="B92" s="54" t="s">
        <v>251</v>
      </c>
      <c r="C92" s="61" t="s">
        <v>261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</sheetData>
  <sheetProtection algorithmName="SHA-512" hashValue="YszQc2BXWDkIx6D1z+8jnhd5Gf1aZ/g11BL8iULLXh9ualwyHFRQGYm68K5pbt+hjXsoNvoQ83cXO6jgze3gKA==" saltValue="6IDM1CSXEakTaQl/ygqxbQ==" spinCount="100000" sheet="1" formatCells="0" formatColumns="0" formatRows="0" insertColumns="0" insertRows="0" deleteColumns="0" deleteRows="0"/>
  <mergeCells count="34">
    <mergeCell ref="A86:A88"/>
    <mergeCell ref="A44:B44"/>
    <mergeCell ref="A46:A48"/>
    <mergeCell ref="A50:A51"/>
    <mergeCell ref="A52:B52"/>
    <mergeCell ref="A53:A56"/>
    <mergeCell ref="A70:A73"/>
    <mergeCell ref="A61:B61"/>
    <mergeCell ref="A62:A68"/>
    <mergeCell ref="A69:B69"/>
    <mergeCell ref="A49:B49"/>
    <mergeCell ref="A57:B57"/>
    <mergeCell ref="A26:B26"/>
    <mergeCell ref="A31:B31"/>
    <mergeCell ref="A13:B13"/>
    <mergeCell ref="A14:A15"/>
    <mergeCell ref="A17:B17"/>
    <mergeCell ref="A19:B19"/>
    <mergeCell ref="A38:B38"/>
    <mergeCell ref="A5:A9"/>
    <mergeCell ref="A58:A60"/>
    <mergeCell ref="A84:B84"/>
    <mergeCell ref="A1:B3"/>
    <mergeCell ref="A4:B4"/>
    <mergeCell ref="A74:B74"/>
    <mergeCell ref="A76:A78"/>
    <mergeCell ref="A82:A83"/>
    <mergeCell ref="A39:A41"/>
    <mergeCell ref="A10:B10"/>
    <mergeCell ref="A11:A12"/>
    <mergeCell ref="A32:A33"/>
    <mergeCell ref="A42:A43"/>
    <mergeCell ref="A20:A23"/>
    <mergeCell ref="A24:B24"/>
  </mergeCells>
  <dataValidations xWindow="317" yWindow="679" count="52">
    <dataValidation allowBlank="1" showInputMessage="1" showErrorMessage="1" prompt="MMEI 1.1" sqref="A5:A9"/>
    <dataValidation allowBlank="1" showInputMessage="1" showErrorMessage="1" prompt="MMEI 1.2" sqref="A10:B10"/>
    <dataValidation allowBlank="1" showInputMessage="1" showErrorMessage="1" prompt="d" sqref="C6"/>
    <dataValidation allowBlank="1" showInputMessage="1" showErrorMessage="1" prompt="MMEI 1.3" sqref="A11:A12"/>
    <dataValidation allowBlank="1" showInputMessage="1" showErrorMessage="1" prompt="MMEI 1" sqref="A4:B4"/>
    <dataValidation allowBlank="1" showInputMessage="1" showErrorMessage="1" prompt="MMEI 2" sqref="A13:B13"/>
    <dataValidation allowBlank="1" showInputMessage="1" showErrorMessage="1" prompt="MMEI 2.1" sqref="A14:A15"/>
    <dataValidation allowBlank="1" showInputMessage="1" showErrorMessage="1" prompt="MMEI 2.2" sqref="A16"/>
    <dataValidation allowBlank="1" showInputMessage="1" showErrorMessage="1" prompt="MMEI 3" sqref="A17:B17"/>
    <dataValidation allowBlank="1" showInputMessage="1" showErrorMessage="1" prompt="MMEI 3.1" sqref="A18"/>
    <dataValidation allowBlank="1" showInputMessage="1" showErrorMessage="1" prompt="MMEI 3.2" sqref="A19:B19"/>
    <dataValidation allowBlank="1" showInputMessage="1" showErrorMessage="1" prompt="MMEI 3.3" sqref="A20:A23"/>
    <dataValidation allowBlank="1" showInputMessage="1" showErrorMessage="1" prompt="MMEI 4" sqref="A24:B24"/>
    <dataValidation allowBlank="1" showInputMessage="1" showErrorMessage="1" prompt="MMEI 4.1" sqref="A25"/>
    <dataValidation allowBlank="1" showInputMessage="1" showErrorMessage="1" prompt="VDFC 1" sqref="A26:B26"/>
    <dataValidation allowBlank="1" showInputMessage="1" showErrorMessage="1" prompt="VDFC 1.1" sqref="A27"/>
    <dataValidation allowBlank="1" showInputMessage="1" showErrorMessage="1" prompt="VDFC 1.2" sqref="B28"/>
    <dataValidation allowBlank="1" showInputMessage="1" showErrorMessage="1" prompt="VDFC 1.3" sqref="A29"/>
    <dataValidation allowBlank="1" showInputMessage="1" showErrorMessage="1" prompt="VDFC 2" sqref="A31:B31"/>
    <dataValidation allowBlank="1" showInputMessage="1" showErrorMessage="1" prompt="VDFC 2.1" sqref="A32:A33"/>
    <dataValidation allowBlank="1" showInputMessage="1" showErrorMessage="1" prompt="VDFC 2.2" sqref="A34"/>
    <dataValidation allowBlank="1" showInputMessage="1" showErrorMessage="1" prompt="VDFC 2.3" sqref="B35"/>
    <dataValidation allowBlank="1" showInputMessage="1" showErrorMessage="1" prompt="VDFC 2.4" sqref="A36"/>
    <dataValidation allowBlank="1" showInputMessage="1" showErrorMessage="1" prompt="VDFC 3" sqref="A38:B38"/>
    <dataValidation allowBlank="1" showInputMessage="1" showErrorMessage="1" prompt="VDFC 3.1" sqref="A39:A41"/>
    <dataValidation allowBlank="1" showInputMessage="1" showErrorMessage="1" prompt="VDFC 3.2" sqref="A42:A43"/>
    <dataValidation allowBlank="1" showInputMessage="1" showErrorMessage="1" prompt="VDFC 4" sqref="A44:B44"/>
    <dataValidation allowBlank="1" showInputMessage="1" showErrorMessage="1" prompt="VDFC 4.1" sqref="A45"/>
    <dataValidation allowBlank="1" showInputMessage="1" showErrorMessage="1" prompt="VDFC 4.2" sqref="A46:A48"/>
    <dataValidation allowBlank="1" showInputMessage="1" showErrorMessage="1" prompt="MOT 1" sqref="A49:B49"/>
    <dataValidation allowBlank="1" showInputMessage="1" showErrorMessage="1" prompt="MOT 1.1" sqref="A50:A51"/>
    <dataValidation allowBlank="1" showInputMessage="1" showErrorMessage="1" prompt="MOT 2" sqref="A52:B52"/>
    <dataValidation allowBlank="1" showInputMessage="1" showErrorMessage="1" prompt="MOT 2.1" sqref="A53:A56"/>
    <dataValidation allowBlank="1" showInputMessage="1" showErrorMessage="1" prompt="MOT 3" sqref="A57:B57"/>
    <dataValidation allowBlank="1" showInputMessage="1" showErrorMessage="1" prompt="MOT 3.1" sqref="A58:A60"/>
    <dataValidation allowBlank="1" showInputMessage="1" showErrorMessage="1" prompt="MOT 4" sqref="A61:B61"/>
    <dataValidation allowBlank="1" showInputMessage="1" showErrorMessage="1" prompt="MOT 4.1" sqref="A62:A68"/>
    <dataValidation allowBlank="1" showInputMessage="1" showErrorMessage="1" prompt="MOT 5" sqref="A69:B69"/>
    <dataValidation allowBlank="1" showInputMessage="1" showErrorMessage="1" prompt="MOT 5.1" sqref="A70:A73"/>
    <dataValidation allowBlank="1" showInputMessage="1" showErrorMessage="1" prompt="PTEVE 1" sqref="A74:B74"/>
    <dataValidation allowBlank="1" showInputMessage="1" showErrorMessage="1" prompt="PTEVE 1.1" sqref="A75"/>
    <dataValidation allowBlank="1" showInputMessage="1" showErrorMessage="1" prompt="PTEVE 1.2" sqref="A76:A78"/>
    <dataValidation allowBlank="1" showInputMessage="1" showErrorMessage="1" prompt="PTEVE 1.3" sqref="A79"/>
    <dataValidation allowBlank="1" showInputMessage="1" showErrorMessage="1" prompt="PTEVE 1.4" sqref="A81"/>
    <dataValidation allowBlank="1" showInputMessage="1" showErrorMessage="1" prompt="PTEVE 1.5" sqref="A82:A83"/>
    <dataValidation allowBlank="1" showInputMessage="1" showErrorMessage="1" prompt="PTEVE 2" sqref="A84:B84"/>
    <dataValidation allowBlank="1" showInputMessage="1" showErrorMessage="1" prompt="PTEVE 2.1" sqref="A85"/>
    <dataValidation allowBlank="1" showInputMessage="1" showErrorMessage="1" prompt="PTEVE 2.2" sqref="A86:A88"/>
    <dataValidation allowBlank="1" showInputMessage="1" showErrorMessage="1" prompt="PTEVE 2.3" sqref="B89"/>
    <dataValidation allowBlank="1" showInputMessage="1" showErrorMessage="1" prompt="PTEVE 2.4" sqref="A90"/>
    <dataValidation allowBlank="1" showInputMessage="1" showErrorMessage="1" prompt="PTEVE 2.5" sqref="B91"/>
    <dataValidation allowBlank="1" showInputMessage="1" showErrorMessage="1" prompt="PTEVE 2.6" sqref="A92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>
      <selection activeCell="F12" sqref="F12"/>
    </sheetView>
  </sheetViews>
  <sheetFormatPr baseColWidth="10" defaultRowHeight="15.6"/>
  <cols>
    <col min="1" max="1" width="11.19921875" style="145"/>
    <col min="3" max="3" width="49.5" customWidth="1"/>
    <col min="4" max="4" width="10.8984375" customWidth="1"/>
    <col min="5" max="5" width="10.3984375" style="171" customWidth="1"/>
    <col min="6" max="6" width="8.796875" customWidth="1"/>
    <col min="7" max="7" width="10.3984375" customWidth="1"/>
  </cols>
  <sheetData>
    <row r="1" spans="1:7" ht="91.8" thickBot="1">
      <c r="A1" s="348"/>
      <c r="B1" s="348"/>
      <c r="C1" s="348"/>
      <c r="D1" s="172" t="s">
        <v>252</v>
      </c>
      <c r="E1" s="173" t="s">
        <v>77</v>
      </c>
      <c r="F1" s="174" t="s">
        <v>140</v>
      </c>
      <c r="G1" s="175" t="s">
        <v>197</v>
      </c>
    </row>
    <row r="2" spans="1:7" ht="22.8" thickBot="1">
      <c r="A2" s="124"/>
      <c r="B2" s="125"/>
      <c r="C2" s="125"/>
      <c r="D2" s="176" t="s">
        <v>264</v>
      </c>
      <c r="E2" s="179" t="s">
        <v>265</v>
      </c>
      <c r="F2" s="177" t="s">
        <v>266</v>
      </c>
      <c r="G2" s="178" t="s">
        <v>267</v>
      </c>
    </row>
    <row r="3" spans="1:7" ht="31.8" thickBot="1">
      <c r="A3" s="126" t="s">
        <v>268</v>
      </c>
      <c r="B3" s="349" t="s">
        <v>269</v>
      </c>
      <c r="C3" s="350"/>
      <c r="D3" s="351" t="s">
        <v>270</v>
      </c>
      <c r="E3" s="352"/>
      <c r="F3" s="352"/>
      <c r="G3" s="353"/>
    </row>
    <row r="4" spans="1:7">
      <c r="A4" s="354" t="s">
        <v>271</v>
      </c>
      <c r="B4" s="127">
        <v>1</v>
      </c>
      <c r="C4" s="128" t="s">
        <v>272</v>
      </c>
      <c r="D4" s="180" t="s">
        <v>37</v>
      </c>
      <c r="E4" s="205" t="s">
        <v>80</v>
      </c>
      <c r="F4" s="181" t="s">
        <v>162</v>
      </c>
      <c r="G4" s="182" t="s">
        <v>201</v>
      </c>
    </row>
    <row r="5" spans="1:7" ht="25.2" customHeight="1">
      <c r="A5" s="355"/>
      <c r="B5" s="357" t="s">
        <v>273</v>
      </c>
      <c r="C5" s="132" t="s">
        <v>274</v>
      </c>
      <c r="D5" s="183" t="s">
        <v>50</v>
      </c>
      <c r="E5" s="206" t="s">
        <v>103</v>
      </c>
      <c r="F5" s="184" t="s">
        <v>171</v>
      </c>
      <c r="G5" s="208"/>
    </row>
    <row r="6" spans="1:7">
      <c r="A6" s="355"/>
      <c r="B6" s="357"/>
      <c r="C6" s="132"/>
      <c r="D6" s="209"/>
      <c r="E6" s="206" t="s">
        <v>105</v>
      </c>
      <c r="F6" s="210"/>
      <c r="G6" s="208"/>
    </row>
    <row r="7" spans="1:7">
      <c r="A7" s="355"/>
      <c r="B7" s="357"/>
      <c r="C7" s="132"/>
      <c r="D7" s="209"/>
      <c r="E7" s="206" t="s">
        <v>128</v>
      </c>
      <c r="F7" s="210"/>
      <c r="G7" s="208"/>
    </row>
    <row r="8" spans="1:7" ht="16.2" thickBot="1">
      <c r="A8" s="356"/>
      <c r="B8" s="358"/>
      <c r="C8" s="132"/>
      <c r="D8" s="211"/>
      <c r="E8" s="207" t="s">
        <v>132</v>
      </c>
      <c r="F8" s="212"/>
      <c r="G8" s="213"/>
    </row>
    <row r="9" spans="1:7">
      <c r="A9" s="336" t="s">
        <v>275</v>
      </c>
      <c r="B9" s="130">
        <v>2</v>
      </c>
      <c r="C9" s="131" t="s">
        <v>276</v>
      </c>
      <c r="D9" s="185"/>
      <c r="E9" s="157"/>
      <c r="F9" s="157"/>
      <c r="G9" s="147"/>
    </row>
    <row r="10" spans="1:7" ht="27.6">
      <c r="A10" s="337"/>
      <c r="B10" s="129" t="s">
        <v>277</v>
      </c>
      <c r="C10" s="132" t="s">
        <v>278</v>
      </c>
      <c r="D10" s="141"/>
      <c r="E10" s="158"/>
      <c r="F10" s="186" t="s">
        <v>143</v>
      </c>
      <c r="G10" s="138"/>
    </row>
    <row r="11" spans="1:7">
      <c r="A11" s="337"/>
      <c r="B11" s="133" t="s">
        <v>279</v>
      </c>
      <c r="C11" s="134" t="s">
        <v>280</v>
      </c>
      <c r="D11" s="183" t="s">
        <v>23</v>
      </c>
      <c r="E11" s="158"/>
      <c r="F11" s="186" t="s">
        <v>151</v>
      </c>
      <c r="G11" s="140" t="s">
        <v>246</v>
      </c>
    </row>
    <row r="12" spans="1:7" ht="28.8" customHeight="1">
      <c r="A12" s="337"/>
      <c r="B12" s="129" t="s">
        <v>281</v>
      </c>
      <c r="C12" s="132" t="s">
        <v>282</v>
      </c>
      <c r="D12" s="183" t="s">
        <v>44</v>
      </c>
      <c r="E12" s="158"/>
      <c r="F12" s="187" t="s">
        <v>162</v>
      </c>
      <c r="G12" s="138"/>
    </row>
    <row r="13" spans="1:7" ht="16.8" customHeight="1">
      <c r="A13" s="337"/>
      <c r="B13" s="129"/>
      <c r="C13" s="132"/>
      <c r="D13" s="183" t="s">
        <v>61</v>
      </c>
      <c r="E13" s="158"/>
      <c r="F13" s="158"/>
      <c r="G13" s="138"/>
    </row>
    <row r="14" spans="1:7" ht="27.6">
      <c r="A14" s="337"/>
      <c r="B14" s="129" t="s">
        <v>283</v>
      </c>
      <c r="C14" s="132" t="s">
        <v>284</v>
      </c>
      <c r="D14" s="188"/>
      <c r="E14" s="158"/>
      <c r="F14" s="184" t="s">
        <v>171</v>
      </c>
      <c r="G14" s="140" t="s">
        <v>220</v>
      </c>
    </row>
    <row r="15" spans="1:7" ht="28.2" thickBot="1">
      <c r="A15" s="338"/>
      <c r="B15" s="135" t="s">
        <v>285</v>
      </c>
      <c r="C15" s="136" t="s">
        <v>286</v>
      </c>
      <c r="D15" s="189" t="s">
        <v>73</v>
      </c>
      <c r="E15" s="159"/>
      <c r="F15" s="190" t="s">
        <v>188</v>
      </c>
      <c r="G15" s="191"/>
    </row>
    <row r="16" spans="1:7">
      <c r="A16" s="336" t="s">
        <v>287</v>
      </c>
      <c r="B16" s="130">
        <v>3</v>
      </c>
      <c r="C16" s="137" t="s">
        <v>288</v>
      </c>
      <c r="D16" s="156"/>
      <c r="E16" s="157"/>
      <c r="F16" s="192"/>
      <c r="G16" s="147"/>
    </row>
    <row r="17" spans="1:7" ht="41.4">
      <c r="A17" s="337"/>
      <c r="B17" s="133" t="s">
        <v>289</v>
      </c>
      <c r="C17" s="132" t="s">
        <v>290</v>
      </c>
      <c r="D17" s="183" t="s">
        <v>23</v>
      </c>
      <c r="E17" s="155"/>
      <c r="F17" s="153"/>
      <c r="G17" s="138"/>
    </row>
    <row r="18" spans="1:7">
      <c r="A18" s="337"/>
      <c r="B18" s="133" t="s">
        <v>291</v>
      </c>
      <c r="C18" s="132" t="s">
        <v>292</v>
      </c>
      <c r="D18" s="183" t="s">
        <v>50</v>
      </c>
      <c r="E18" s="155"/>
      <c r="F18" s="184" t="s">
        <v>171</v>
      </c>
      <c r="G18" s="140" t="s">
        <v>216</v>
      </c>
    </row>
    <row r="19" spans="1:7" ht="27.6">
      <c r="A19" s="337"/>
      <c r="B19" s="133" t="s">
        <v>293</v>
      </c>
      <c r="C19" s="132" t="s">
        <v>294</v>
      </c>
      <c r="D19" s="343" t="s">
        <v>295</v>
      </c>
      <c r="E19" s="344"/>
      <c r="F19" s="344"/>
      <c r="G19" s="345"/>
    </row>
    <row r="20" spans="1:7" ht="27.6">
      <c r="A20" s="337"/>
      <c r="B20" s="133" t="s">
        <v>296</v>
      </c>
      <c r="C20" s="132" t="s">
        <v>297</v>
      </c>
      <c r="D20" s="343" t="s">
        <v>295</v>
      </c>
      <c r="E20" s="344"/>
      <c r="F20" s="344"/>
      <c r="G20" s="345"/>
    </row>
    <row r="21" spans="1:7" ht="55.2">
      <c r="A21" s="337"/>
      <c r="B21" s="133" t="s">
        <v>298</v>
      </c>
      <c r="C21" s="146" t="s">
        <v>299</v>
      </c>
      <c r="D21" s="183" t="s">
        <v>35</v>
      </c>
      <c r="E21" s="160" t="s">
        <v>132</v>
      </c>
      <c r="F21" s="169"/>
      <c r="G21" s="138"/>
    </row>
    <row r="22" spans="1:7" ht="16.2" thickBot="1">
      <c r="A22" s="338"/>
      <c r="B22" s="139" t="s">
        <v>300</v>
      </c>
      <c r="C22" s="132" t="s">
        <v>301</v>
      </c>
      <c r="D22" s="193" t="s">
        <v>50</v>
      </c>
      <c r="E22" s="161"/>
      <c r="F22" s="194"/>
      <c r="G22" s="154" t="s">
        <v>211</v>
      </c>
    </row>
    <row r="23" spans="1:7">
      <c r="A23" s="333" t="s">
        <v>302</v>
      </c>
      <c r="B23" s="151">
        <v>4</v>
      </c>
      <c r="C23" s="131" t="s">
        <v>303</v>
      </c>
      <c r="D23" s="156"/>
      <c r="E23" s="157"/>
      <c r="F23" s="192"/>
      <c r="G23" s="147"/>
    </row>
    <row r="24" spans="1:7" ht="31.2">
      <c r="A24" s="334"/>
      <c r="B24" s="150" t="s">
        <v>304</v>
      </c>
      <c r="C24" s="142" t="s">
        <v>305</v>
      </c>
      <c r="D24" s="183" t="s">
        <v>44</v>
      </c>
      <c r="E24" s="162" t="s">
        <v>80</v>
      </c>
      <c r="F24" s="186" t="s">
        <v>143</v>
      </c>
      <c r="G24" s="143" t="s">
        <v>327</v>
      </c>
    </row>
    <row r="25" spans="1:7">
      <c r="A25" s="334"/>
      <c r="B25" s="150"/>
      <c r="C25" s="142"/>
      <c r="D25" s="141"/>
      <c r="E25" s="162" t="s">
        <v>84</v>
      </c>
      <c r="F25" s="186" t="s">
        <v>151</v>
      </c>
      <c r="G25" s="143" t="s">
        <v>228</v>
      </c>
    </row>
    <row r="26" spans="1:7">
      <c r="A26" s="334"/>
      <c r="B26" s="150"/>
      <c r="C26" s="142"/>
      <c r="D26" s="141"/>
      <c r="E26" s="162" t="s">
        <v>111</v>
      </c>
      <c r="F26" s="187" t="s">
        <v>162</v>
      </c>
      <c r="G26" s="140" t="s">
        <v>246</v>
      </c>
    </row>
    <row r="27" spans="1:7">
      <c r="A27" s="334"/>
      <c r="B27" s="150"/>
      <c r="C27" s="142"/>
      <c r="D27" s="141"/>
      <c r="E27" s="155"/>
      <c r="F27" s="184" t="s">
        <v>171</v>
      </c>
      <c r="G27" s="143"/>
    </row>
    <row r="28" spans="1:7" ht="16.2" thickBot="1">
      <c r="A28" s="334"/>
      <c r="B28" s="150"/>
      <c r="C28" s="142"/>
      <c r="D28" s="141"/>
      <c r="E28" s="155"/>
      <c r="F28" s="190" t="s">
        <v>188</v>
      </c>
      <c r="G28" s="143"/>
    </row>
    <row r="29" spans="1:7" ht="27.6" customHeight="1">
      <c r="A29" s="334"/>
      <c r="B29" s="150" t="s">
        <v>306</v>
      </c>
      <c r="C29" s="346" t="s">
        <v>307</v>
      </c>
      <c r="D29" s="183" t="s">
        <v>35</v>
      </c>
      <c r="E29" s="162" t="s">
        <v>111</v>
      </c>
      <c r="F29" s="186" t="s">
        <v>151</v>
      </c>
      <c r="G29" s="140" t="s">
        <v>216</v>
      </c>
    </row>
    <row r="30" spans="1:7">
      <c r="A30" s="334"/>
      <c r="B30" s="150"/>
      <c r="C30" s="346"/>
      <c r="D30" s="141"/>
      <c r="E30" s="155"/>
      <c r="F30" s="155"/>
      <c r="G30" s="140" t="s">
        <v>220</v>
      </c>
    </row>
    <row r="31" spans="1:7">
      <c r="A31" s="334"/>
      <c r="B31" s="150"/>
      <c r="C31" s="346"/>
      <c r="D31" s="195"/>
      <c r="E31" s="163"/>
      <c r="F31" s="163"/>
      <c r="G31" s="143" t="s">
        <v>232</v>
      </c>
    </row>
    <row r="32" spans="1:7" ht="24" customHeight="1">
      <c r="A32" s="334"/>
      <c r="B32" s="150" t="s">
        <v>308</v>
      </c>
      <c r="C32" s="346" t="s">
        <v>309</v>
      </c>
      <c r="D32" s="196"/>
      <c r="E32" s="160" t="s">
        <v>128</v>
      </c>
      <c r="F32" s="186" t="s">
        <v>151</v>
      </c>
      <c r="G32" s="143" t="s">
        <v>211</v>
      </c>
    </row>
    <row r="33" spans="1:7">
      <c r="A33" s="334"/>
      <c r="B33" s="150"/>
      <c r="C33" s="346"/>
      <c r="D33" s="197"/>
      <c r="E33" s="162" t="s">
        <v>132</v>
      </c>
      <c r="F33" s="163"/>
      <c r="G33" s="143" t="s">
        <v>228</v>
      </c>
    </row>
    <row r="34" spans="1:7">
      <c r="A34" s="334"/>
      <c r="B34" s="150" t="s">
        <v>310</v>
      </c>
      <c r="C34" s="346" t="s">
        <v>311</v>
      </c>
      <c r="D34" s="183" t="s">
        <v>44</v>
      </c>
      <c r="E34" s="162" t="s">
        <v>84</v>
      </c>
      <c r="F34" s="186" t="s">
        <v>151</v>
      </c>
      <c r="G34" s="143" t="s">
        <v>211</v>
      </c>
    </row>
    <row r="35" spans="1:7">
      <c r="A35" s="334"/>
      <c r="B35" s="150"/>
      <c r="C35" s="346"/>
      <c r="D35" s="197"/>
      <c r="E35" s="164"/>
      <c r="F35" s="184" t="s">
        <v>171</v>
      </c>
      <c r="G35" s="140" t="s">
        <v>220</v>
      </c>
    </row>
    <row r="36" spans="1:7">
      <c r="A36" s="334"/>
      <c r="B36" s="150"/>
      <c r="C36" s="346"/>
      <c r="D36" s="197"/>
      <c r="E36" s="164"/>
      <c r="F36" s="163"/>
      <c r="G36" s="143" t="s">
        <v>228</v>
      </c>
    </row>
    <row r="37" spans="1:7" ht="16.2" thickBot="1">
      <c r="A37" s="335"/>
      <c r="B37" s="152"/>
      <c r="C37" s="347"/>
      <c r="D37" s="198"/>
      <c r="E37" s="165"/>
      <c r="F37" s="165"/>
      <c r="G37" s="143" t="s">
        <v>232</v>
      </c>
    </row>
    <row r="38" spans="1:7">
      <c r="A38" s="333" t="s">
        <v>312</v>
      </c>
      <c r="B38" s="130">
        <v>5</v>
      </c>
      <c r="C38" s="128" t="s">
        <v>313</v>
      </c>
      <c r="D38" s="199"/>
      <c r="E38" s="166"/>
      <c r="F38" s="200"/>
      <c r="G38" s="149"/>
    </row>
    <row r="39" spans="1:7">
      <c r="A39" s="334"/>
      <c r="B39" s="133" t="s">
        <v>314</v>
      </c>
      <c r="C39" s="142" t="s">
        <v>315</v>
      </c>
      <c r="D39" s="326" t="s">
        <v>295</v>
      </c>
      <c r="E39" s="327"/>
      <c r="F39" s="327"/>
      <c r="G39" s="328"/>
    </row>
    <row r="40" spans="1:7" ht="43.2" customHeight="1" thickBot="1">
      <c r="A40" s="335"/>
      <c r="B40" s="139" t="s">
        <v>316</v>
      </c>
      <c r="C40" s="142" t="s">
        <v>317</v>
      </c>
      <c r="D40" s="329"/>
      <c r="E40" s="330"/>
      <c r="F40" s="330"/>
      <c r="G40" s="331"/>
    </row>
    <row r="41" spans="1:7">
      <c r="A41" s="333" t="s">
        <v>318</v>
      </c>
      <c r="B41" s="151">
        <v>6</v>
      </c>
      <c r="C41" s="131" t="s">
        <v>319</v>
      </c>
      <c r="D41" s="201"/>
      <c r="E41" s="157"/>
      <c r="F41" s="192"/>
      <c r="G41" s="147"/>
    </row>
    <row r="42" spans="1:7" ht="15.6" customHeight="1">
      <c r="A42" s="334"/>
      <c r="B42" s="150" t="s">
        <v>320</v>
      </c>
      <c r="C42" s="339" t="s">
        <v>340</v>
      </c>
      <c r="D42" s="183" t="s">
        <v>55</v>
      </c>
      <c r="E42" s="167" t="s">
        <v>93</v>
      </c>
      <c r="F42" s="169"/>
      <c r="G42" s="140" t="s">
        <v>203</v>
      </c>
    </row>
    <row r="43" spans="1:7">
      <c r="A43" s="334"/>
      <c r="B43" s="148"/>
      <c r="C43" s="339"/>
      <c r="D43" s="183" t="s">
        <v>59</v>
      </c>
      <c r="E43" s="167" t="s">
        <v>99</v>
      </c>
      <c r="F43" s="169"/>
      <c r="G43" s="140" t="s">
        <v>220</v>
      </c>
    </row>
    <row r="44" spans="1:7">
      <c r="A44" s="334"/>
      <c r="B44" s="148"/>
      <c r="C44" s="339"/>
      <c r="D44" s="199"/>
      <c r="E44" s="168" t="s">
        <v>105</v>
      </c>
      <c r="F44" s="169"/>
      <c r="G44" s="140" t="s">
        <v>240</v>
      </c>
    </row>
    <row r="45" spans="1:7">
      <c r="A45" s="334"/>
      <c r="B45" s="148"/>
      <c r="C45" s="339"/>
      <c r="D45" s="197"/>
      <c r="E45" s="162" t="s">
        <v>111</v>
      </c>
      <c r="F45" s="169"/>
      <c r="G45" s="143" t="s">
        <v>242</v>
      </c>
    </row>
    <row r="46" spans="1:7">
      <c r="A46" s="334"/>
      <c r="B46" s="148"/>
      <c r="C46" s="339"/>
      <c r="D46" s="197"/>
      <c r="E46" s="162" t="s">
        <v>128</v>
      </c>
      <c r="F46" s="169"/>
      <c r="G46" s="215" t="s">
        <v>248</v>
      </c>
    </row>
    <row r="47" spans="1:7">
      <c r="A47" s="334"/>
      <c r="B47" s="148"/>
      <c r="C47" s="339"/>
      <c r="D47" s="197"/>
      <c r="F47" s="169"/>
      <c r="G47" s="202"/>
    </row>
    <row r="48" spans="1:7" ht="18" customHeight="1">
      <c r="A48" s="334"/>
      <c r="B48" s="148"/>
      <c r="C48" s="339" t="s">
        <v>341</v>
      </c>
      <c r="D48" s="197"/>
      <c r="E48" s="169"/>
      <c r="F48" s="169"/>
      <c r="G48" s="143" t="s">
        <v>242</v>
      </c>
    </row>
    <row r="49" spans="1:7" ht="16.2" thickBot="1">
      <c r="A49" s="335"/>
      <c r="B49" s="152" t="s">
        <v>321</v>
      </c>
      <c r="C49" s="340"/>
      <c r="D49" s="214"/>
      <c r="E49" s="161"/>
      <c r="F49" s="194"/>
      <c r="G49" s="215" t="s">
        <v>248</v>
      </c>
    </row>
    <row r="50" spans="1:7">
      <c r="A50" s="336" t="s">
        <v>312</v>
      </c>
      <c r="B50" s="130">
        <v>7</v>
      </c>
      <c r="C50" s="128" t="s">
        <v>322</v>
      </c>
      <c r="D50" s="185"/>
      <c r="E50" s="157"/>
      <c r="F50" s="192"/>
      <c r="G50" s="147"/>
    </row>
    <row r="51" spans="1:7" ht="27.6">
      <c r="A51" s="337"/>
      <c r="B51" s="129" t="s">
        <v>323</v>
      </c>
      <c r="C51" s="144" t="s">
        <v>339</v>
      </c>
      <c r="D51" s="197"/>
      <c r="E51" s="332" t="s">
        <v>86</v>
      </c>
      <c r="F51" s="186" t="s">
        <v>143</v>
      </c>
      <c r="G51" s="138"/>
    </row>
    <row r="52" spans="1:7">
      <c r="A52" s="337"/>
      <c r="B52" s="129"/>
      <c r="C52" s="341" t="s">
        <v>325</v>
      </c>
      <c r="D52" s="197"/>
      <c r="E52" s="332"/>
      <c r="F52" s="169"/>
      <c r="G52" s="140" t="s">
        <v>201</v>
      </c>
    </row>
    <row r="53" spans="1:7" ht="19.2" customHeight="1" thickBot="1">
      <c r="A53" s="338"/>
      <c r="B53" s="135" t="s">
        <v>324</v>
      </c>
      <c r="C53" s="342"/>
      <c r="D53" s="203"/>
      <c r="E53" s="170"/>
      <c r="F53" s="170"/>
      <c r="G53" s="204" t="s">
        <v>248</v>
      </c>
    </row>
  </sheetData>
  <mergeCells count="21">
    <mergeCell ref="A1:C1"/>
    <mergeCell ref="B3:C3"/>
    <mergeCell ref="D3:G3"/>
    <mergeCell ref="A4:A8"/>
    <mergeCell ref="B5:B8"/>
    <mergeCell ref="A9:A15"/>
    <mergeCell ref="A16:A22"/>
    <mergeCell ref="D19:G19"/>
    <mergeCell ref="D20:G20"/>
    <mergeCell ref="A23:A37"/>
    <mergeCell ref="C34:C37"/>
    <mergeCell ref="C32:C33"/>
    <mergeCell ref="C29:C31"/>
    <mergeCell ref="D39:G40"/>
    <mergeCell ref="E51:E52"/>
    <mergeCell ref="A41:A49"/>
    <mergeCell ref="A50:A53"/>
    <mergeCell ref="A38:A40"/>
    <mergeCell ref="C42:C47"/>
    <mergeCell ref="C48:C49"/>
    <mergeCell ref="C52:C53"/>
  </mergeCells>
  <dataValidations xWindow="993" yWindow="533" count="36">
    <dataValidation allowBlank="1" showErrorMessage="1" sqref="F19:F23 D16 F9 D9:D10 D14 D19:D20 D23 F52:F53 F41:F50 D33 D25:D28 D44:D53 D30:F30 G41 E53 F16:F17 D35:E36 D41:E41 E48:E50 E27:E28 E22:E23 E9:E20 F13 G50:G51 G47 D38:G39 G27:G28 G23 G19:G21 G15:G17 G9:G10 G12:G13"/>
    <dataValidation allowBlank="1" showInputMessage="1" showErrorMessage="1" promptTitle="Matière, mouvement, énergie, inf" prompt="Mettre en oeuvre des observations et des expériences pour caractériser un échantillon de matière." sqref="D17 D11"/>
    <dataValidation allowBlank="1" showInputMessage="1" showErrorMessage="1" promptTitle="Matière, mouvement, énergie, inf" prompt="Mettre en oeuvre un protocole de séparation de constituants d’un mélange." sqref="D4"/>
    <dataValidation allowBlank="1" showInputMessage="1" showErrorMessage="1" promptTitle="Matière, mouvement, énergie, inf" prompt="Élaborer et mettre en oeuvre un protocole pour appréhender la notion de mouvement et de mesure de la valeur de la vitesse d’un objet." sqref="D5 D18 D22"/>
    <dataValidation allowBlank="1" showInputMessage="1" showErrorMessage="1" promptTitle="Matière, mouvement, énergie, inf" prompt="Décrire un mouvement et identifier les différences entre mouvements circulaire ou rectiligne." sqref="D12 D34 D24"/>
    <dataValidation allowBlank="1" showInputMessage="1" showErrorMessage="1" promptTitle="Matière, mouvement, énergie, inf" prompt="Reconnaître les situations où l’énergie est stockée, transformée, utilisée. La fabrication et le fonctionnement d’un objet technique nécessitent de l’énergie." sqref="D13"/>
    <dataValidation allowBlank="1" showInputMessage="1" showErrorMessage="1" promptTitle="Matière, mouvement, énergie, inf" prompt="Identifier différentes formes de signaux (sonores, lumineux, radio…)." sqref="D15"/>
    <dataValidation allowBlank="1" showInputMessage="1" showErrorMessage="1" promptTitle="Matière, mouvement, énergie, inf" prompt="Identifier à partir de ressources documentaires les différents constituants d’un mélange." sqref="D21 D29 D32"/>
    <dataValidation allowBlank="1" showInputMessage="1" showErrorMessage="1" promptTitle="Matière, mouvement, énergie, inf" prompt="Identifier des sources d’énergie et des formes." sqref="D42"/>
    <dataValidation allowBlank="1" showInputMessage="1" showErrorMessage="1" promptTitle="Matière, mouvement, énergie, inf" prompt="Prendre conscience que l’être humain a besoin d’énergie pour vivre, se chauffer, se déplacer, s’éclairer…" sqref="D43"/>
    <dataValidation allowBlank="1" showInputMessage="1" showErrorMessage="1" promptTitle="Le vivant, sa diversité........." prompt="Reconnaître une cellule." sqref="E4 E24"/>
    <dataValidation allowBlank="1" showInputMessage="1" showErrorMessage="1" promptTitle="Le vivant, sa diversité........." prompt="Mettre en évidence la place des microorganismes dans la production et la conservation des aliments." sqref="E5"/>
    <dataValidation allowBlank="1" showInputMessage="1" showErrorMessage="1" promptTitle="Le vivant, sa diversité........." prompt="Mettre en relation les paramètres physicochimiques lors de la conservation des aliments et la limitation de la prolifération de microorganismes pathogènes." sqref="E6 E44"/>
    <dataValidation allowBlank="1" showInputMessage="1" showErrorMessage="1" promptTitle="Le vivant, sa diversité........." prompt="Identifier les matières échangées entre un être vivant et son milieu de vie." sqref="E8 E21 E33"/>
    <dataValidation allowBlank="1" showInputMessage="1" showErrorMessage="1" promptTitle="Le vivant, sa diversité........." prompt="Relier les besoins des plantes vertes et leur place particulière dans les réseaux trophiques." sqref="E7 E32 E46"/>
    <dataValidation allowBlank="1" showInputMessage="1" showErrorMessage="1" promptTitle="Le vivant, sa diversité........." prompt="Utiliser différents critères pour classer les êtres vivants ; identifier des liens de parenté entre des organismes." sqref="E25 E34"/>
    <dataValidation allowBlank="1" showInputMessage="1" showErrorMessage="1" promptTitle="Le vivant, sa diversité........." prompt="Décrire comment les êtres vivants se développent et deviennent aptes à se reproduire. " sqref="E26 E29 E45"/>
    <dataValidation allowBlank="1" showInputMessage="1" showErrorMessage="1" promptTitle="Le vivant, sa diversité........." prompt="Établir une relation entre l’activité, l’âge, les conditions de l’environnement et les besoins de l’organisme." sqref="E42"/>
    <dataValidation allowBlank="1" showInputMessage="1" showErrorMessage="1" promptTitle="Le vivant, sa diversité........." prompt="Relier l’approvisionnement des organes aux fonctions de nutrition." sqref="E43"/>
    <dataValidation allowBlank="1" showInputMessage="1" showErrorMessage="1" promptTitle="Le vivant, sa diversité........." prompt="Identifier les changements des peuplements de la Terre au cours du temps." sqref="E51:E52"/>
    <dataValidation allowBlank="1" showInputMessage="1" showErrorMessage="1" promptTitle="Matériaux et objets techniques" prompt="Identifier les principales familles de matériaux." sqref="F4"/>
    <dataValidation allowBlank="1" showInputMessage="1" showErrorMessage="1" promptTitle="Matériaux et objets techniques" prompt="Concevoir et produire tout ou partie d’un objet technique en équipe pour traduire une solution technologique répondant à un besoin." sqref="F5 F14 F27 F35 F18"/>
    <dataValidation allowBlank="1" showInputMessage="1" showErrorMessage="1" promptTitle="Matériaux et objets techniques" prompt="Repérer les évolutions d’un objet dans différents contextes (historique, économique, culturel)." sqref="F10 F24 F51"/>
    <dataValidation allowBlank="1" showInputMessage="1" showErrorMessage="1" promptTitle="Matériaux et objets techniques" prompt="Décrire le fonctionnement d’objets techniques, leurs fonctions et leurs constitutions" sqref="F11 F25 F29 F32 F34"/>
    <dataValidation allowBlank="1" showInputMessage="1" showErrorMessage="1" promptTitle="Matériaux et objets techniques" prompt="Identifier les principales familles de matériaux" sqref="F12 F26"/>
    <dataValidation allowBlank="1" showInputMessage="1" showErrorMessage="1" promptTitle="Matériaux et objets techniques" prompt="Repérer et comprendre la communication et la gestion de l’information." sqref="F15 F28"/>
    <dataValidation allowBlank="1" showInputMessage="1" showErrorMessage="1" promptTitle="La planète Terre / être vivants" prompt="Situer la Terre dans le système solaire." sqref="G4 G52"/>
    <dataValidation allowBlank="1" showInputMessage="1" showErrorMessage="1" promptTitle="La planète Terre / être vivants" prompt="Relier les besoins de l’être humain, l’exploitation des ressources naturelles et les impacts à prévoir et gérer (risques, rejets, valorisations, épuisement des stocks)." sqref="G11 G26 G49 G53 G46"/>
    <dataValidation allowBlank="1" showInputMessage="1" showErrorMessage="1" promptTitle="La planète Terre / être vivants" prompt="Relier certains phénomènes naturels (tempêtes, inondations, tremblements de terre) à des risques pour les populations." sqref="G14 G30 G35 G43"/>
    <dataValidation allowBlank="1" showInputMessage="1" showErrorMessage="1" promptTitle="La planète Terre / être vivants" prompt="Identifier les composantes biologiques et géologiques d’un paysage." sqref="G18 G29"/>
    <dataValidation allowBlank="1" showInputMessage="1" showErrorMessage="1" promptTitle="La planète Terre / être vivants" prompt="Décrire les mouvements de la Terre (rotation sur elle-même et alternance jour-nuit, autour du Soleil et cycle des saisons)." sqref="G22 G24 G32 G34"/>
    <dataValidation allowBlank="1" showInputMessage="1" showErrorMessage="1" promptTitle="La planète Terre / être vivants" prompt="Décrire un milieu de vie dans ses diverses composantes." sqref="G25 G33 G36"/>
    <dataValidation allowBlank="1" showInputMessage="1" showErrorMessage="1" promptTitle="La planète Terre / être vivants" prompt="Relier le peuplement d’un milieu et les conditions de vie." sqref="G31 G37"/>
    <dataValidation allowBlank="1" showInputMessage="1" showErrorMessage="1" promptTitle="La planète Terre / être vivants" prompt="Caractériser les conditions de vie sur Terre (température, présence d’eau liquide)." sqref="G42"/>
    <dataValidation allowBlank="1" showInputMessage="1" showErrorMessage="1" promptTitle="La planète Terre / être vivants" prompt="Identifier la nature des interactions entre les êtres vivants et leur importance dans le peuplement des milieux." sqref="G44"/>
    <dataValidation allowBlank="1" showInputMessage="1" showErrorMessage="1" promptTitle="La planète Terre / être vivants" prompt="Identifier quelques impacts humains dans un environnement (aménagement, impact technologique...)." sqref="G45 G48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de bord</vt:lpstr>
      <vt:lpstr>Thématiques</vt:lpstr>
      <vt:lpstr>Compétences S4C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catice</cp:lastModifiedBy>
  <dcterms:created xsi:type="dcterms:W3CDTF">2015-10-05T04:58:23Z</dcterms:created>
  <dcterms:modified xsi:type="dcterms:W3CDTF">2016-08-18T15:05:59Z</dcterms:modified>
</cp:coreProperties>
</file>